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asociacionfutbolarg-my.sharepoint.com/personal/jplorenzo_asociacionfutbolarg_onmicrosoft_com/Documents/Escritorio/"/>
    </mc:Choice>
  </mc:AlternateContent>
  <xr:revisionPtr revIDLastSave="83" documentId="11_A86258662648E4C94DAC08F58C9DD50204F4DBEF" xr6:coauthVersionLast="47" xr6:coauthVersionMax="47" xr10:uidLastSave="{17673FD3-E120-4772-985E-9726776E2BF5}"/>
  <bookViews>
    <workbookView xWindow="-120" yWindow="-120" windowWidth="20730" windowHeight="11160" xr2:uid="{00000000-000D-0000-FFFF-FFFF00000000}"/>
  </bookViews>
  <sheets>
    <sheet name="Programa de Partidos" sheetId="2"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8" i="2" l="1"/>
  <c r="L55" i="2" s="1"/>
  <c r="N35" i="2"/>
  <c r="L71" i="2" s="1"/>
  <c r="L35" i="2"/>
  <c r="L52" i="2" s="1"/>
  <c r="C218" i="2" s="1"/>
  <c r="L45" i="2"/>
  <c r="L62" i="2" s="1"/>
  <c r="C255" i="2" s="1"/>
  <c r="L44" i="2"/>
  <c r="L61" i="2" s="1"/>
  <c r="N48" i="2"/>
  <c r="L84" i="2" s="1"/>
  <c r="N47" i="2"/>
  <c r="N64" i="2" s="1"/>
  <c r="I229" i="2" s="1"/>
  <c r="N46" i="2"/>
  <c r="N63" i="2" s="1"/>
  <c r="G237" i="2" s="1"/>
  <c r="N45" i="2"/>
  <c r="L81" i="2" s="1"/>
  <c r="N44" i="2"/>
  <c r="L80" i="2" s="1"/>
  <c r="N43" i="2"/>
  <c r="L79" i="2" s="1"/>
  <c r="N42" i="2"/>
  <c r="L78" i="2" s="1"/>
  <c r="N41" i="2"/>
  <c r="L77" i="2" s="1"/>
  <c r="N40" i="2"/>
  <c r="L76" i="2" s="1"/>
  <c r="N39" i="2"/>
  <c r="L75" i="2" s="1"/>
  <c r="N38" i="2"/>
  <c r="L74" i="2" s="1"/>
  <c r="N37" i="2"/>
  <c r="L73" i="2" s="1"/>
  <c r="N36" i="2"/>
  <c r="L72" i="2" s="1"/>
  <c r="L47" i="2"/>
  <c r="L64" i="2" s="1"/>
  <c r="C219" i="2" s="1"/>
  <c r="L46" i="2"/>
  <c r="L63" i="2" s="1"/>
  <c r="C237" i="2" s="1"/>
  <c r="L43" i="2"/>
  <c r="L60" i="2" s="1"/>
  <c r="E222" i="2" s="1"/>
  <c r="L42" i="2"/>
  <c r="L59" i="2" s="1"/>
  <c r="E240" i="2" s="1"/>
  <c r="L41" i="2"/>
  <c r="L58" i="2" s="1"/>
  <c r="E258" i="2" s="1"/>
  <c r="L40" i="2"/>
  <c r="L57" i="2" s="1"/>
  <c r="E200" i="2" s="1"/>
  <c r="L48" i="2"/>
  <c r="L65" i="2" s="1"/>
  <c r="C198" i="2" s="1"/>
  <c r="L39" i="2"/>
  <c r="L56" i="2" s="1"/>
  <c r="E218" i="2" s="1"/>
  <c r="L37" i="2"/>
  <c r="L54" i="2" s="1"/>
  <c r="E254" i="2" s="1"/>
  <c r="L36" i="2"/>
  <c r="L53" i="2" s="1"/>
  <c r="C200" i="2" s="1"/>
  <c r="O44" i="2"/>
  <c r="E236" i="2" l="1"/>
  <c r="E47" i="2"/>
  <c r="G112" i="2"/>
  <c r="G253" i="2"/>
  <c r="G131" i="2"/>
  <c r="G93" i="2"/>
  <c r="G236" i="2"/>
  <c r="G74" i="2"/>
  <c r="G219" i="2"/>
  <c r="G55" i="2"/>
  <c r="I36" i="2"/>
  <c r="G185" i="2"/>
  <c r="G202" i="2"/>
  <c r="N53" i="2"/>
  <c r="G200" i="2" s="1"/>
  <c r="G168" i="2"/>
  <c r="G150" i="2"/>
  <c r="I86" i="2"/>
  <c r="G154" i="2"/>
  <c r="I228" i="2"/>
  <c r="I68" i="2"/>
  <c r="I136" i="2"/>
  <c r="I210" i="2"/>
  <c r="G73" i="2"/>
  <c r="G149" i="2"/>
  <c r="G220" i="2"/>
  <c r="I69" i="2"/>
  <c r="I137" i="2"/>
  <c r="I209" i="2"/>
  <c r="I51" i="2"/>
  <c r="I119" i="2"/>
  <c r="I191" i="2"/>
  <c r="I267" i="2"/>
  <c r="G130" i="2"/>
  <c r="I54" i="2"/>
  <c r="G203" i="2"/>
  <c r="C37" i="2"/>
  <c r="G51" i="2"/>
  <c r="I120" i="2"/>
  <c r="I190" i="2"/>
  <c r="I266" i="2"/>
  <c r="I102" i="2"/>
  <c r="I172" i="2"/>
  <c r="I248" i="2"/>
  <c r="I37" i="2"/>
  <c r="G111" i="2"/>
  <c r="G186" i="2"/>
  <c r="G254" i="2"/>
  <c r="N52" i="2"/>
  <c r="I103" i="2"/>
  <c r="G171" i="2"/>
  <c r="I247" i="2"/>
  <c r="I85" i="2"/>
  <c r="G153" i="2"/>
  <c r="G92" i="2"/>
  <c r="I168" i="2"/>
  <c r="N62" i="2"/>
  <c r="E67" i="2"/>
  <c r="C135" i="2"/>
  <c r="E211" i="2"/>
  <c r="E49" i="2"/>
  <c r="C117" i="2"/>
  <c r="E193" i="2"/>
  <c r="C266" i="2"/>
  <c r="C99" i="2"/>
  <c r="E175" i="2"/>
  <c r="C248" i="2"/>
  <c r="C81" i="2"/>
  <c r="E157" i="2"/>
  <c r="C230" i="2"/>
  <c r="C63" i="2"/>
  <c r="C139" i="2"/>
  <c r="C212" i="2"/>
  <c r="C45" i="2"/>
  <c r="C121" i="2"/>
  <c r="C194" i="2"/>
  <c r="C262" i="2"/>
  <c r="C103" i="2"/>
  <c r="C176" i="2"/>
  <c r="C244" i="2"/>
  <c r="C85" i="2"/>
  <c r="C158" i="2"/>
  <c r="C226" i="2"/>
  <c r="C67" i="2"/>
  <c r="E140" i="2"/>
  <c r="C208" i="2"/>
  <c r="E104" i="2"/>
  <c r="C172" i="2"/>
  <c r="E246" i="2"/>
  <c r="E86" i="2"/>
  <c r="C154" i="2"/>
  <c r="E228" i="2"/>
  <c r="E68" i="2"/>
  <c r="E136" i="2"/>
  <c r="E210" i="2"/>
  <c r="E45" i="2"/>
  <c r="E117" i="2"/>
  <c r="E189" i="2"/>
  <c r="E261" i="2"/>
  <c r="C56" i="2"/>
  <c r="C132" i="2"/>
  <c r="C201" i="2"/>
  <c r="C38" i="2"/>
  <c r="C114" i="2"/>
  <c r="C183" i="2"/>
  <c r="E253" i="2"/>
  <c r="C96" i="2"/>
  <c r="C165" i="2"/>
  <c r="E235" i="2"/>
  <c r="C78" i="2"/>
  <c r="E147" i="2"/>
  <c r="E217" i="2"/>
  <c r="C60" i="2"/>
  <c r="E129" i="2"/>
  <c r="E199" i="2"/>
  <c r="C42" i="2"/>
  <c r="E111" i="2"/>
  <c r="E181" i="2"/>
  <c r="E257" i="2"/>
  <c r="E93" i="2"/>
  <c r="E163" i="2"/>
  <c r="E239" i="2"/>
  <c r="E75" i="2"/>
  <c r="C145" i="2"/>
  <c r="E221" i="2"/>
  <c r="E57" i="2"/>
  <c r="C127" i="2"/>
  <c r="E203" i="2"/>
  <c r="C91" i="2"/>
  <c r="E167" i="2"/>
  <c r="C238" i="2"/>
  <c r="C73" i="2"/>
  <c r="C149" i="2"/>
  <c r="C220" i="2"/>
  <c r="C55" i="2"/>
  <c r="C131" i="2"/>
  <c r="C202" i="2"/>
  <c r="C36" i="2"/>
  <c r="C108" i="2"/>
  <c r="C180" i="2"/>
  <c r="C252" i="2"/>
  <c r="E50" i="2"/>
  <c r="E118" i="2"/>
  <c r="E192" i="2"/>
  <c r="C267" i="2"/>
  <c r="E100" i="2"/>
  <c r="E174" i="2"/>
  <c r="C249" i="2"/>
  <c r="E82" i="2"/>
  <c r="E156" i="2"/>
  <c r="C231" i="2"/>
  <c r="E64" i="2"/>
  <c r="C138" i="2"/>
  <c r="C213" i="2"/>
  <c r="E46" i="2"/>
  <c r="C120" i="2"/>
  <c r="C195" i="2"/>
  <c r="C263" i="2"/>
  <c r="C102" i="2"/>
  <c r="C177" i="2"/>
  <c r="C245" i="2"/>
  <c r="C84" i="2"/>
  <c r="C159" i="2"/>
  <c r="C227" i="2"/>
  <c r="C66" i="2"/>
  <c r="E141" i="2"/>
  <c r="C209" i="2"/>
  <c r="C48" i="2"/>
  <c r="E123" i="2"/>
  <c r="C191" i="2"/>
  <c r="E263" i="2"/>
  <c r="E87" i="2"/>
  <c r="C155" i="2"/>
  <c r="E227" i="2"/>
  <c r="E69" i="2"/>
  <c r="E137" i="2"/>
  <c r="E209" i="2"/>
  <c r="E51" i="2"/>
  <c r="E119" i="2"/>
  <c r="E191" i="2"/>
  <c r="E267" i="2"/>
  <c r="E99" i="2"/>
  <c r="E171" i="2"/>
  <c r="E243" i="2"/>
  <c r="C113" i="2"/>
  <c r="C184" i="2"/>
  <c r="E252" i="2"/>
  <c r="C95" i="2"/>
  <c r="C166" i="2"/>
  <c r="E234" i="2"/>
  <c r="C77" i="2"/>
  <c r="E148" i="2"/>
  <c r="E216" i="2"/>
  <c r="C59" i="2"/>
  <c r="E130" i="2"/>
  <c r="E198" i="2"/>
  <c r="C41" i="2"/>
  <c r="E112" i="2"/>
  <c r="E180" i="2"/>
  <c r="E256" i="2"/>
  <c r="E94" i="2"/>
  <c r="E162" i="2"/>
  <c r="E238" i="2"/>
  <c r="E76" i="2"/>
  <c r="E144" i="2"/>
  <c r="E220" i="2"/>
  <c r="E58" i="2"/>
  <c r="E126" i="2"/>
  <c r="E202" i="2"/>
  <c r="E40" i="2"/>
  <c r="E108" i="2"/>
  <c r="E184" i="2"/>
  <c r="C257" i="2"/>
  <c r="E72" i="2"/>
  <c r="C148" i="2"/>
  <c r="C221" i="2"/>
  <c r="E54" i="2"/>
  <c r="C130" i="2"/>
  <c r="C203" i="2"/>
  <c r="E36" i="2"/>
  <c r="C112" i="2"/>
  <c r="C185" i="2"/>
  <c r="C253" i="2"/>
  <c r="C90" i="2"/>
  <c r="C162" i="2"/>
  <c r="C234" i="2"/>
  <c r="E101" i="2"/>
  <c r="E173" i="2"/>
  <c r="E249" i="2"/>
  <c r="E83" i="2"/>
  <c r="E155" i="2"/>
  <c r="E231" i="2"/>
  <c r="E65" i="2"/>
  <c r="C137" i="2"/>
  <c r="E213" i="2"/>
  <c r="C119" i="2"/>
  <c r="E195" i="2"/>
  <c r="C264" i="2"/>
  <c r="C101" i="2"/>
  <c r="E177" i="2"/>
  <c r="C246" i="2"/>
  <c r="C83" i="2"/>
  <c r="E159" i="2"/>
  <c r="C228" i="2"/>
  <c r="C65" i="2"/>
  <c r="C141" i="2"/>
  <c r="C210" i="2"/>
  <c r="C47" i="2"/>
  <c r="C123" i="2"/>
  <c r="C192" i="2"/>
  <c r="E262" i="2"/>
  <c r="C105" i="2"/>
  <c r="C174" i="2"/>
  <c r="E244" i="2"/>
  <c r="C69" i="2"/>
  <c r="E138" i="2"/>
  <c r="E208" i="2"/>
  <c r="C51" i="2"/>
  <c r="E120" i="2"/>
  <c r="E190" i="2"/>
  <c r="E266" i="2"/>
  <c r="E102" i="2"/>
  <c r="E172" i="2"/>
  <c r="E248" i="2"/>
  <c r="E81" i="2"/>
  <c r="E153" i="2"/>
  <c r="E225" i="2"/>
  <c r="C94" i="2"/>
  <c r="C167" i="2"/>
  <c r="C235" i="2"/>
  <c r="C76" i="2"/>
  <c r="E149" i="2"/>
  <c r="C217" i="2"/>
  <c r="C58" i="2"/>
  <c r="E131" i="2"/>
  <c r="C199" i="2"/>
  <c r="C40" i="2"/>
  <c r="E113" i="2"/>
  <c r="C181" i="2"/>
  <c r="E255" i="2"/>
  <c r="E95" i="2"/>
  <c r="C163" i="2"/>
  <c r="E237" i="2"/>
  <c r="E77" i="2"/>
  <c r="E145" i="2"/>
  <c r="E219" i="2"/>
  <c r="E59" i="2"/>
  <c r="E127" i="2"/>
  <c r="E201" i="2"/>
  <c r="E41" i="2"/>
  <c r="E109" i="2"/>
  <c r="E183" i="2"/>
  <c r="C258" i="2"/>
  <c r="E91" i="2"/>
  <c r="E165" i="2"/>
  <c r="C240" i="2"/>
  <c r="E55" i="2"/>
  <c r="C129" i="2"/>
  <c r="C204" i="2"/>
  <c r="E37" i="2"/>
  <c r="C111" i="2"/>
  <c r="C186" i="2"/>
  <c r="C254" i="2"/>
  <c r="C93" i="2"/>
  <c r="C168" i="2"/>
  <c r="C236" i="2"/>
  <c r="C72" i="2"/>
  <c r="C144" i="2"/>
  <c r="C216" i="2"/>
  <c r="E84" i="2"/>
  <c r="E154" i="2"/>
  <c r="E230" i="2"/>
  <c r="E66" i="2"/>
  <c r="C136" i="2"/>
  <c r="E212" i="2"/>
  <c r="E48" i="2"/>
  <c r="C118" i="2"/>
  <c r="E194" i="2"/>
  <c r="C265" i="2"/>
  <c r="C100" i="2"/>
  <c r="E176" i="2"/>
  <c r="C247" i="2"/>
  <c r="C82" i="2"/>
  <c r="E158" i="2"/>
  <c r="C229" i="2"/>
  <c r="C64" i="2"/>
  <c r="C140" i="2"/>
  <c r="C211" i="2"/>
  <c r="C46" i="2"/>
  <c r="C122" i="2"/>
  <c r="C193" i="2"/>
  <c r="C261" i="2"/>
  <c r="C104" i="2"/>
  <c r="C175" i="2"/>
  <c r="C243" i="2"/>
  <c r="C86" i="2"/>
  <c r="C157" i="2"/>
  <c r="C225" i="2"/>
  <c r="C50" i="2"/>
  <c r="E121" i="2"/>
  <c r="C189" i="2"/>
  <c r="E265" i="2"/>
  <c r="E103" i="2"/>
  <c r="C171" i="2"/>
  <c r="E247" i="2"/>
  <c r="E85" i="2"/>
  <c r="C153" i="2"/>
  <c r="E229" i="2"/>
  <c r="E63" i="2"/>
  <c r="E135" i="2"/>
  <c r="E207" i="2"/>
  <c r="C75" i="2"/>
  <c r="E150" i="2"/>
  <c r="C57" i="2"/>
  <c r="E132" i="2"/>
  <c r="C39" i="2"/>
  <c r="E114" i="2"/>
  <c r="C182" i="2"/>
  <c r="E96" i="2"/>
  <c r="C164" i="2"/>
  <c r="E78" i="2"/>
  <c r="E146" i="2"/>
  <c r="E60" i="2"/>
  <c r="E128" i="2"/>
  <c r="E42" i="2"/>
  <c r="E110" i="2"/>
  <c r="E182" i="2"/>
  <c r="E92" i="2"/>
  <c r="E164" i="2"/>
  <c r="E74" i="2"/>
  <c r="C146" i="2"/>
  <c r="E38" i="2"/>
  <c r="C110" i="2"/>
  <c r="E186" i="2"/>
  <c r="C92" i="2"/>
  <c r="E168" i="2"/>
  <c r="C74" i="2"/>
  <c r="C150" i="2"/>
  <c r="C54" i="2"/>
  <c r="C126" i="2"/>
  <c r="L83" i="2"/>
  <c r="N65" i="2"/>
  <c r="L82" i="2"/>
  <c r="N61" i="2"/>
  <c r="N60" i="2"/>
  <c r="N59" i="2"/>
  <c r="N58" i="2"/>
  <c r="N57" i="2"/>
  <c r="N56" i="2"/>
  <c r="N55" i="2"/>
  <c r="N54" i="2"/>
  <c r="I155" i="2" l="1"/>
  <c r="G95" i="2"/>
  <c r="G249" i="2"/>
  <c r="G114" i="2"/>
  <c r="G266" i="2"/>
  <c r="I212" i="2"/>
  <c r="I49" i="2"/>
  <c r="G136" i="2"/>
  <c r="I149" i="2"/>
  <c r="G166" i="2"/>
  <c r="I253" i="2"/>
  <c r="G217" i="2"/>
  <c r="I234" i="2"/>
  <c r="G57" i="2"/>
  <c r="I132" i="2"/>
  <c r="I100" i="2"/>
  <c r="G117" i="2"/>
  <c r="I83" i="2"/>
  <c r="I174" i="2"/>
  <c r="G38" i="2"/>
  <c r="I193" i="2"/>
  <c r="I66" i="2"/>
  <c r="G76" i="2"/>
  <c r="I231" i="2"/>
  <c r="G183" i="2"/>
  <c r="I200" i="2"/>
  <c r="I60" i="2"/>
  <c r="G211" i="2"/>
  <c r="G140" i="2"/>
  <c r="G64" i="2"/>
  <c r="I219" i="2"/>
  <c r="I145" i="2"/>
  <c r="I77" i="2"/>
  <c r="G228" i="2"/>
  <c r="I159" i="2"/>
  <c r="G83" i="2"/>
  <c r="I162" i="2"/>
  <c r="I238" i="2"/>
  <c r="I94" i="2"/>
  <c r="G245" i="2"/>
  <c r="G177" i="2"/>
  <c r="G102" i="2"/>
  <c r="I257" i="2"/>
  <c r="I181" i="2"/>
  <c r="I111" i="2"/>
  <c r="G42" i="2"/>
  <c r="G262" i="2"/>
  <c r="G194" i="2"/>
  <c r="G121" i="2"/>
  <c r="G45" i="2"/>
  <c r="I128" i="2"/>
  <c r="G198" i="2"/>
  <c r="G126" i="2"/>
  <c r="G54" i="2"/>
  <c r="I207" i="2"/>
  <c r="I135" i="2"/>
  <c r="I63" i="2"/>
  <c r="G216" i="2"/>
  <c r="G144" i="2"/>
  <c r="G72" i="2"/>
  <c r="I225" i="2"/>
  <c r="I153" i="2"/>
  <c r="I81" i="2"/>
  <c r="G162" i="2"/>
  <c r="G234" i="2"/>
  <c r="G90" i="2"/>
  <c r="I243" i="2"/>
  <c r="I171" i="2"/>
  <c r="I99" i="2"/>
  <c r="G252" i="2"/>
  <c r="G180" i="2"/>
  <c r="G108" i="2"/>
  <c r="G36" i="2"/>
  <c r="I261" i="2"/>
  <c r="I189" i="2"/>
  <c r="I117" i="2"/>
  <c r="I45" i="2"/>
  <c r="G164" i="2"/>
  <c r="G247" i="2"/>
  <c r="I176" i="2"/>
  <c r="G100" i="2"/>
  <c r="I255" i="2"/>
  <c r="G181" i="2"/>
  <c r="I113" i="2"/>
  <c r="G40" i="2"/>
  <c r="G264" i="2"/>
  <c r="I195" i="2"/>
  <c r="G119" i="2"/>
  <c r="I47" i="2"/>
  <c r="I198" i="2"/>
  <c r="G59" i="2"/>
  <c r="I130" i="2"/>
  <c r="G213" i="2"/>
  <c r="G138" i="2"/>
  <c r="I64" i="2"/>
  <c r="I217" i="2"/>
  <c r="I147" i="2"/>
  <c r="G78" i="2"/>
  <c r="G230" i="2"/>
  <c r="I157" i="2"/>
  <c r="G81" i="2"/>
  <c r="I236" i="2"/>
  <c r="I96" i="2"/>
  <c r="G128" i="2"/>
  <c r="G207" i="2"/>
  <c r="I139" i="2"/>
  <c r="G68" i="2"/>
  <c r="G222" i="2"/>
  <c r="G147" i="2"/>
  <c r="I73" i="2"/>
  <c r="I226" i="2"/>
  <c r="G156" i="2"/>
  <c r="G87" i="2"/>
  <c r="I166" i="2"/>
  <c r="G239" i="2"/>
  <c r="I90" i="2"/>
  <c r="I245" i="2"/>
  <c r="G173" i="2"/>
  <c r="I105" i="2"/>
  <c r="G256" i="2"/>
  <c r="I185" i="2"/>
  <c r="G109" i="2"/>
  <c r="I39" i="2"/>
  <c r="I264" i="2"/>
  <c r="G190" i="2"/>
  <c r="I122" i="2"/>
  <c r="G49" i="2"/>
  <c r="I204" i="2"/>
  <c r="I56" i="2"/>
  <c r="I186" i="2"/>
  <c r="I38" i="2"/>
  <c r="I265" i="2"/>
  <c r="G189" i="2"/>
  <c r="I121" i="2"/>
  <c r="G50" i="2"/>
  <c r="G204" i="2"/>
  <c r="G129" i="2"/>
  <c r="I55" i="2"/>
  <c r="I208" i="2"/>
  <c r="I138" i="2"/>
  <c r="G69" i="2"/>
  <c r="G221" i="2"/>
  <c r="I72" i="2"/>
  <c r="G148" i="2"/>
  <c r="I227" i="2"/>
  <c r="G155" i="2"/>
  <c r="I87" i="2"/>
  <c r="G238" i="2"/>
  <c r="I167" i="2"/>
  <c r="G91" i="2"/>
  <c r="I246" i="2"/>
  <c r="G172" i="2"/>
  <c r="I104" i="2"/>
  <c r="G255" i="2"/>
  <c r="G110" i="2"/>
  <c r="G182" i="2"/>
  <c r="G265" i="2"/>
  <c r="I194" i="2"/>
  <c r="G118" i="2"/>
  <c r="I48" i="2"/>
  <c r="G199" i="2"/>
  <c r="I131" i="2"/>
  <c r="G58" i="2"/>
  <c r="I213" i="2"/>
  <c r="G137" i="2"/>
  <c r="I65" i="2"/>
  <c r="I148" i="2"/>
  <c r="I216" i="2"/>
  <c r="G77" i="2"/>
  <c r="G231" i="2"/>
  <c r="I156" i="2"/>
  <c r="I82" i="2"/>
  <c r="I235" i="2"/>
  <c r="G165" i="2"/>
  <c r="G96" i="2"/>
  <c r="G248" i="2"/>
  <c r="I175" i="2"/>
  <c r="G99" i="2"/>
  <c r="I254" i="2"/>
  <c r="I114" i="2"/>
  <c r="G39" i="2"/>
  <c r="G146" i="2"/>
  <c r="G225" i="2"/>
  <c r="G157" i="2"/>
  <c r="G86" i="2"/>
  <c r="G240" i="2"/>
  <c r="I165" i="2"/>
  <c r="I91" i="2"/>
  <c r="I244" i="2"/>
  <c r="G174" i="2"/>
  <c r="G105" i="2"/>
  <c r="G257" i="2"/>
  <c r="I108" i="2"/>
  <c r="I40" i="2"/>
  <c r="I184" i="2"/>
  <c r="I263" i="2"/>
  <c r="G191" i="2"/>
  <c r="I123" i="2"/>
  <c r="G48" i="2"/>
  <c r="I203" i="2"/>
  <c r="G127" i="2"/>
  <c r="I57" i="2"/>
  <c r="G208" i="2"/>
  <c r="I140" i="2"/>
  <c r="G67" i="2"/>
  <c r="I222" i="2"/>
  <c r="I74" i="2"/>
  <c r="I164" i="2"/>
  <c r="G243" i="2"/>
  <c r="G175" i="2"/>
  <c r="G104" i="2"/>
  <c r="G258" i="2"/>
  <c r="I183" i="2"/>
  <c r="I109" i="2"/>
  <c r="I41" i="2"/>
  <c r="I262" i="2"/>
  <c r="G192" i="2"/>
  <c r="G123" i="2"/>
  <c r="G47" i="2"/>
  <c r="I126" i="2"/>
  <c r="I58" i="2"/>
  <c r="I202" i="2"/>
  <c r="G209" i="2"/>
  <c r="I141" i="2"/>
  <c r="G66" i="2"/>
  <c r="I221" i="2"/>
  <c r="G145" i="2"/>
  <c r="I75" i="2"/>
  <c r="G226" i="2"/>
  <c r="G158" i="2"/>
  <c r="G85" i="2"/>
  <c r="I240" i="2"/>
  <c r="I92" i="2"/>
  <c r="G218" i="2"/>
  <c r="G75" i="2"/>
  <c r="I230" i="2"/>
  <c r="I154" i="2"/>
  <c r="I84" i="2"/>
  <c r="G235" i="2"/>
  <c r="G167" i="2"/>
  <c r="G94" i="2"/>
  <c r="I249" i="2"/>
  <c r="I173" i="2"/>
  <c r="I101" i="2"/>
  <c r="I252" i="2"/>
  <c r="G113" i="2"/>
  <c r="G184" i="2"/>
  <c r="G37" i="2"/>
  <c r="G267" i="2"/>
  <c r="I192" i="2"/>
  <c r="I118" i="2"/>
  <c r="I50" i="2"/>
  <c r="G201" i="2"/>
  <c r="G132" i="2"/>
  <c r="G56" i="2"/>
  <c r="I211" i="2"/>
  <c r="G135" i="2"/>
  <c r="I67" i="2"/>
  <c r="I150" i="2"/>
  <c r="I78" i="2"/>
  <c r="G229" i="2"/>
  <c r="I158" i="2"/>
  <c r="G82" i="2"/>
  <c r="I237" i="2"/>
  <c r="G163" i="2"/>
  <c r="I95" i="2"/>
  <c r="G246" i="2"/>
  <c r="I177" i="2"/>
  <c r="G101" i="2"/>
  <c r="I256" i="2"/>
  <c r="I180" i="2"/>
  <c r="G41" i="2"/>
  <c r="I112" i="2"/>
  <c r="G263" i="2"/>
  <c r="G195" i="2"/>
  <c r="G120" i="2"/>
  <c r="I46" i="2"/>
  <c r="I199" i="2"/>
  <c r="I129" i="2"/>
  <c r="G60" i="2"/>
  <c r="G212" i="2"/>
  <c r="G139" i="2"/>
  <c r="G63" i="2"/>
  <c r="I218" i="2"/>
  <c r="I146" i="2"/>
  <c r="I182" i="2"/>
  <c r="G261" i="2"/>
  <c r="G193" i="2"/>
  <c r="G122" i="2"/>
  <c r="G46" i="2"/>
  <c r="I201" i="2"/>
  <c r="I127" i="2"/>
  <c r="I59" i="2"/>
  <c r="G210" i="2"/>
  <c r="G141" i="2"/>
  <c r="G65" i="2"/>
  <c r="I144" i="2"/>
  <c r="I76" i="2"/>
  <c r="I220" i="2"/>
  <c r="G227" i="2"/>
  <c r="G159" i="2"/>
  <c r="G84" i="2"/>
  <c r="I239" i="2"/>
  <c r="I163" i="2"/>
  <c r="I93" i="2"/>
  <c r="G244" i="2"/>
  <c r="G176" i="2"/>
  <c r="G103" i="2"/>
  <c r="I258" i="2"/>
  <c r="I110" i="2"/>
  <c r="I42" i="2"/>
  <c r="L5" i="2"/>
  <c r="M36" i="2" l="1"/>
  <c r="M39" i="2" l="1"/>
  <c r="L18" i="2"/>
  <c r="L17" i="2" l="1"/>
  <c r="L16" i="2"/>
  <c r="L15" i="2"/>
  <c r="L14" i="2"/>
  <c r="M5" i="2"/>
  <c r="M38" i="2" l="1"/>
  <c r="M37" i="2"/>
  <c r="M35" i="2"/>
  <c r="M8" i="2"/>
  <c r="M6" i="2"/>
  <c r="L8" i="2"/>
  <c r="L6" i="2"/>
  <c r="O39" i="2" l="1"/>
  <c r="O38" i="2"/>
  <c r="O37" i="2"/>
  <c r="O36" i="2"/>
  <c r="O35" i="2"/>
  <c r="N71" i="2" s="1"/>
  <c r="M18" i="2"/>
  <c r="M17" i="2"/>
  <c r="M16" i="2"/>
  <c r="M15" i="2"/>
  <c r="M14" i="2"/>
  <c r="M9" i="2"/>
  <c r="L9" i="2"/>
  <c r="L70" i="2" l="1"/>
  <c r="M48" i="2"/>
  <c r="M47" i="2"/>
  <c r="M46" i="2"/>
  <c r="M45" i="2"/>
  <c r="M44" i="2"/>
  <c r="M43" i="2"/>
  <c r="M42" i="2"/>
  <c r="M41" i="2"/>
  <c r="M40" i="2"/>
  <c r="L27" i="2"/>
  <c r="M27" i="2"/>
  <c r="M23" i="2"/>
  <c r="L23" i="2"/>
  <c r="M22" i="2"/>
  <c r="L22" i="2"/>
  <c r="M21" i="2"/>
  <c r="K36" i="2"/>
  <c r="K37" i="2" s="1"/>
  <c r="K38" i="2" s="1"/>
  <c r="K39" i="2" s="1"/>
  <c r="K40" i="2" s="1"/>
  <c r="K41" i="2" s="1"/>
  <c r="K42" i="2" s="1"/>
  <c r="K43" i="2" s="1"/>
  <c r="K44" i="2" s="1"/>
  <c r="K45" i="2" s="1"/>
  <c r="K46" i="2" s="1"/>
  <c r="K47" i="2" s="1"/>
  <c r="K48" i="2" s="1"/>
  <c r="K49" i="2" s="1"/>
  <c r="K50" i="2" s="1"/>
  <c r="M10" i="2"/>
  <c r="L10" i="2"/>
  <c r="L69" i="2" l="1"/>
  <c r="L68" i="2"/>
  <c r="L67" i="2"/>
  <c r="O50" i="2" l="1"/>
  <c r="O49" i="2"/>
  <c r="N73" i="2"/>
  <c r="O46" i="2"/>
  <c r="O48" i="2"/>
  <c r="O40" i="2"/>
  <c r="O45" i="2"/>
  <c r="N72" i="2"/>
  <c r="N74" i="2"/>
  <c r="O47" i="2"/>
  <c r="N75" i="2"/>
  <c r="O43" i="2"/>
  <c r="O42" i="2"/>
  <c r="N78" i="2" s="1"/>
  <c r="O41" i="2"/>
  <c r="N77" i="2" s="1"/>
  <c r="L85" i="2" l="1"/>
  <c r="L86" i="2"/>
</calcChain>
</file>

<file path=xl/sharedStrings.xml><?xml version="1.0" encoding="utf-8"?>
<sst xmlns="http://schemas.openxmlformats.org/spreadsheetml/2006/main" count="511" uniqueCount="87">
  <si>
    <t>1 a 8</t>
  </si>
  <si>
    <t>9 a 16</t>
  </si>
  <si>
    <t>1 - 9</t>
  </si>
  <si>
    <t>2 - 10</t>
  </si>
  <si>
    <t>3 - 11</t>
  </si>
  <si>
    <t>4 - 12</t>
  </si>
  <si>
    <t>5 - 13</t>
  </si>
  <si>
    <t>6 - 14</t>
  </si>
  <si>
    <t>7 - 15</t>
  </si>
  <si>
    <t>8 - 16</t>
  </si>
  <si>
    <t>LIBRE</t>
  </si>
  <si>
    <t>ARGENTINOS JRS.</t>
  </si>
  <si>
    <t>DEP. MORÓN</t>
  </si>
  <si>
    <t>BANFIELD</t>
  </si>
  <si>
    <t>ATLANTA</t>
  </si>
  <si>
    <t>ATLAS</t>
  </si>
  <si>
    <t>DEP. ARMENIO</t>
  </si>
  <si>
    <t>DEP. MERLO</t>
  </si>
  <si>
    <t>CAMIONEROS</t>
  </si>
  <si>
    <t>DEF. Y JUSTICIA</t>
  </si>
  <si>
    <t>LIMA (ZÁRATE)</t>
  </si>
  <si>
    <t>LINIERS</t>
  </si>
  <si>
    <t>LUJÁN</t>
  </si>
  <si>
    <t>PUERTO NUEVO</t>
  </si>
  <si>
    <t>SAN MIGUEL</t>
  </si>
  <si>
    <t>SARMIENTO</t>
  </si>
  <si>
    <t>VÉLEZ SARSFIELD</t>
  </si>
  <si>
    <t>BELGRANO (CBA.)</t>
  </si>
  <si>
    <t>CLAYPOLE</t>
  </si>
  <si>
    <t>FECHA 1</t>
  </si>
  <si>
    <t>FECHA 2</t>
  </si>
  <si>
    <t>FECHA 3</t>
  </si>
  <si>
    <t>FECHA 4</t>
  </si>
  <si>
    <t>FECHA 5</t>
  </si>
  <si>
    <t>FECHA 6</t>
  </si>
  <si>
    <t>FECHA 7</t>
  </si>
  <si>
    <t>FECHA 8</t>
  </si>
  <si>
    <t>FECHA 9</t>
  </si>
  <si>
    <t>FECHA 10</t>
  </si>
  <si>
    <t>FECHA 11</t>
  </si>
  <si>
    <t>FASE ASCENSO</t>
  </si>
  <si>
    <t>FASE PERMANENCIA</t>
  </si>
  <si>
    <t>FECHA 12</t>
  </si>
  <si>
    <t>FECHA 13</t>
  </si>
  <si>
    <t>FECHA 14</t>
  </si>
  <si>
    <t>FECHA 15</t>
  </si>
  <si>
    <t>FECHA 16</t>
  </si>
  <si>
    <t>FECHA 17</t>
  </si>
  <si>
    <t>FECHA 18</t>
  </si>
  <si>
    <t>FECHA 19</t>
  </si>
  <si>
    <t>FECHA 20</t>
  </si>
  <si>
    <t>FECHA 21</t>
  </si>
  <si>
    <t>FECHA 22</t>
  </si>
  <si>
    <t>c.</t>
  </si>
  <si>
    <t>FECHA 23</t>
  </si>
  <si>
    <t>FECHA 24</t>
  </si>
  <si>
    <t>FECHA 25</t>
  </si>
  <si>
    <t>FECHA 26</t>
  </si>
  <si>
    <t>L67</t>
  </si>
  <si>
    <t>N.O. BOYS</t>
  </si>
  <si>
    <t>CAÑUELAS F.C.</t>
  </si>
  <si>
    <t>TIGRE</t>
  </si>
  <si>
    <t>BERAZATEGUI</t>
  </si>
  <si>
    <t>ARG. DE MERLO</t>
  </si>
  <si>
    <t>DEF. DE CAMBACERES</t>
  </si>
  <si>
    <t>CHACARITA JRS.</t>
  </si>
  <si>
    <t>SACACHISPAS F.C.</t>
  </si>
  <si>
    <t>JUV. UNIDA</t>
  </si>
  <si>
    <t>GRAL. LAMADRID</t>
  </si>
  <si>
    <t>TALLERES (R.E.)</t>
  </si>
  <si>
    <t>DEP. LAFERRERE</t>
  </si>
  <si>
    <t>DEP. MAIPÚ (MZA.)</t>
  </si>
  <si>
    <t>NVA. CHICAGO</t>
  </si>
  <si>
    <t>SAN MARTÍN (B.)</t>
  </si>
  <si>
    <t>ITUZAINGÓ</t>
  </si>
  <si>
    <t>TROCHA (Mercedes)</t>
  </si>
  <si>
    <t>SP. ITALIANO</t>
  </si>
  <si>
    <t>QUILMES A.C.</t>
  </si>
  <si>
    <t>TALLERES (CBA.)</t>
  </si>
  <si>
    <t>AT. DE RAFAELA</t>
  </si>
  <si>
    <t>F.C. MIDLAND</t>
  </si>
  <si>
    <t>ARSENAL F.C.</t>
  </si>
  <si>
    <t>CANNING</t>
  </si>
  <si>
    <t>VILLAS UNIDAS</t>
  </si>
  <si>
    <t>SP. BARRACAS</t>
  </si>
  <si>
    <t>SAN LUIS F.C.</t>
  </si>
  <si>
    <t>SAN LUIS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</si>
</sst>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indexed="8"/>
      <name val="MS Sans Serif"/>
    </font>
    <font>
      <sz val="9.9499999999999993"/>
      <color indexed="8"/>
      <name val="Arial"/>
      <family val="2"/>
    </font>
    <font>
      <sz val="8.0500000000000007"/>
      <color indexed="8"/>
      <name val="Verdana"/>
      <family val="2"/>
    </font>
    <font>
      <sz val="10"/>
      <color indexed="8"/>
      <name val="MS Sans Serif"/>
      <family val="2"/>
    </font>
    <font>
      <sz val="10"/>
      <color indexed="8"/>
      <name val="MS Sans Serif"/>
      <family val="2"/>
    </font>
    <font>
      <sz val="10"/>
      <color indexed="8"/>
      <name val="Verdana"/>
      <family val="2"/>
    </font>
    <font>
      <b/>
      <u/>
      <sz val="22.5"/>
      <color indexed="8"/>
      <name val="Calisto MT"/>
      <family val="1"/>
    </font>
    <font>
      <b/>
      <sz val="11"/>
      <color indexed="8"/>
      <name val="Calisto MT"/>
      <family val="1"/>
    </font>
    <font>
      <sz val="12"/>
      <color indexed="8"/>
      <name val="Calisto MT"/>
      <family val="1"/>
    </font>
    <font>
      <i/>
      <sz val="10"/>
      <color indexed="8"/>
      <name val="Verdana"/>
      <family val="2"/>
    </font>
    <font>
      <i/>
      <sz val="8.0500000000000007"/>
      <color indexed="8"/>
      <name val="Verdana"/>
      <family val="2"/>
    </font>
    <font>
      <b/>
      <u/>
      <sz val="14"/>
      <color theme="0"/>
      <name val="Calisto MT"/>
      <family val="1"/>
    </font>
    <font>
      <b/>
      <sz val="12"/>
      <color indexed="8"/>
      <name val="Calibri"/>
      <family val="2"/>
      <scheme val="minor"/>
    </font>
    <font>
      <b/>
      <sz val="12"/>
      <color indexed="8"/>
      <name val="Calibri"/>
      <family val="2"/>
    </font>
    <font>
      <sz val="10"/>
      <color indexed="8"/>
      <name val="Calisto MT"/>
      <family val="1"/>
    </font>
    <font>
      <b/>
      <sz val="10"/>
      <color theme="0"/>
      <name val="Calisto MT"/>
      <family val="1"/>
    </font>
    <font>
      <b/>
      <sz val="11"/>
      <color theme="0"/>
      <name val="Calisto MT"/>
      <family val="1"/>
    </font>
    <font>
      <sz val="10"/>
      <color theme="0"/>
      <name val="MS Sans Serif"/>
      <family val="2"/>
    </font>
    <font>
      <b/>
      <sz val="12"/>
      <color theme="0"/>
      <name val="Calisto MT"/>
      <family val="1"/>
    </font>
    <font>
      <b/>
      <sz val="10"/>
      <color theme="0"/>
      <name val="MS Sans Serif"/>
      <family val="2"/>
    </font>
    <font>
      <b/>
      <sz val="10"/>
      <color indexed="8"/>
      <name val="Calisto MT"/>
      <family val="1"/>
    </font>
    <font>
      <b/>
      <u/>
      <sz val="10"/>
      <color theme="1"/>
      <name val="Calisto MT"/>
      <family val="1"/>
    </font>
    <font>
      <b/>
      <u/>
      <sz val="10"/>
      <color indexed="8"/>
      <name val="Calisto MT"/>
      <family val="1"/>
    </font>
    <font>
      <sz val="8.0500000000000007"/>
      <color indexed="8"/>
      <name val="Calisto MT"/>
      <family val="1"/>
    </font>
    <font>
      <sz val="9"/>
      <color theme="0"/>
      <name val="Calisto MT"/>
      <family val="1"/>
    </font>
    <font>
      <b/>
      <sz val="12"/>
      <color rgb="FF00B050"/>
      <name val="Calisto MT"/>
      <family val="1"/>
    </font>
    <font>
      <b/>
      <sz val="12"/>
      <color rgb="FF002060"/>
      <name val="Calisto MT"/>
      <family val="1"/>
    </font>
    <font>
      <sz val="10"/>
      <color rgb="FF002060"/>
      <name val="MS Sans Serif"/>
      <family val="2"/>
    </font>
    <font>
      <b/>
      <sz val="9"/>
      <color theme="0"/>
      <name val="Calisto MT"/>
      <family val="1"/>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21">
    <xf numFmtId="0" fontId="0" fillId="0" borderId="0" xfId="0"/>
    <xf numFmtId="0" fontId="1" fillId="0" borderId="0" xfId="0" applyFont="1" applyAlignment="1">
      <alignment vertical="center"/>
    </xf>
    <xf numFmtId="0" fontId="3" fillId="0" borderId="0" xfId="0" applyFont="1"/>
    <xf numFmtId="0" fontId="0" fillId="0" borderId="1" xfId="0" applyBorder="1"/>
    <xf numFmtId="0" fontId="0" fillId="0" borderId="1" xfId="0" applyBorder="1" applyAlignment="1">
      <alignment horizontal="center"/>
    </xf>
    <xf numFmtId="0" fontId="4" fillId="0" borderId="1" xfId="0" applyFont="1" applyFill="1" applyBorder="1" applyAlignment="1">
      <alignment horizontal="center"/>
    </xf>
    <xf numFmtId="49" fontId="0" fillId="0" borderId="0" xfId="0" applyNumberFormat="1" applyAlignment="1">
      <alignment horizontal="center"/>
    </xf>
    <xf numFmtId="49" fontId="3" fillId="0" borderId="0" xfId="0" applyNumberFormat="1" applyFont="1" applyAlignment="1">
      <alignment horizontal="center"/>
    </xf>
    <xf numFmtId="0" fontId="4" fillId="0" borderId="0" xfId="0" applyFont="1" applyFill="1" applyBorder="1" applyAlignment="1">
      <alignment horizontal="center"/>
    </xf>
    <xf numFmtId="0" fontId="0" fillId="0" borderId="0" xfId="0" applyBorder="1"/>
    <xf numFmtId="0" fontId="0" fillId="2" borderId="0" xfId="0" applyFill="1"/>
    <xf numFmtId="0" fontId="3" fillId="3" borderId="0" xfId="0" applyFont="1" applyFill="1"/>
    <xf numFmtId="0" fontId="3" fillId="0" borderId="0" xfId="0" applyFont="1" applyFill="1"/>
    <xf numFmtId="0" fontId="3" fillId="0" borderId="0" xfId="0" applyFont="1" applyFill="1" applyAlignment="1">
      <alignment horizontal="center"/>
    </xf>
    <xf numFmtId="0" fontId="0" fillId="0" borderId="0" xfId="0" applyFill="1"/>
    <xf numFmtId="0" fontId="8" fillId="0" borderId="0" xfId="0" applyFont="1" applyFill="1"/>
    <xf numFmtId="0" fontId="6" fillId="0" borderId="0" xfId="0" applyFont="1" applyFill="1" applyAlignment="1">
      <alignment horizontal="center" vertical="center" wrapText="1"/>
    </xf>
    <xf numFmtId="3" fontId="5" fillId="0" borderId="0" xfId="0" applyNumberFormat="1"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xf numFmtId="0" fontId="2" fillId="0" borderId="0" xfId="0" applyNumberFormat="1" applyFont="1" applyFill="1" applyAlignment="1">
      <alignment horizontal="center" vertical="center"/>
    </xf>
    <xf numFmtId="0" fontId="6" fillId="0" borderId="0" xfId="0" applyFont="1" applyFill="1" applyAlignment="1">
      <alignment vertical="center" wrapText="1"/>
    </xf>
    <xf numFmtId="0" fontId="5" fillId="0" borderId="0" xfId="0" applyFont="1" applyFill="1" applyAlignment="1">
      <alignment horizontal="left" vertical="center"/>
    </xf>
    <xf numFmtId="3" fontId="5" fillId="0" borderId="0" xfId="0" applyNumberFormat="1" applyFont="1" applyFill="1" applyAlignment="1">
      <alignment horizontal="right" vertical="center"/>
    </xf>
    <xf numFmtId="0" fontId="0"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3" fontId="10"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ill="1" applyBorder="1"/>
    <xf numFmtId="0" fontId="11" fillId="0" borderId="0" xfId="0" applyFont="1" applyFill="1" applyAlignment="1">
      <alignment vertical="center"/>
    </xf>
    <xf numFmtId="16" fontId="3" fillId="0" borderId="0" xfId="0" applyNumberFormat="1" applyFont="1" applyFill="1"/>
    <xf numFmtId="0" fontId="3" fillId="3" borderId="1" xfId="0" applyFont="1" applyFill="1" applyBorder="1"/>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1" xfId="0" applyFont="1" applyBorder="1" applyAlignment="1">
      <alignment horizont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xf>
    <xf numFmtId="0" fontId="0" fillId="0" borderId="3"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8"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xf numFmtId="0" fontId="15" fillId="0" borderId="0" xfId="0" applyFont="1" applyAlignment="1">
      <alignment horizontal="center" vertical="center"/>
    </xf>
    <xf numFmtId="0" fontId="16" fillId="0" borderId="0" xfId="0" applyFont="1" applyFill="1" applyAlignment="1">
      <alignment horizontal="center" vertical="center"/>
    </xf>
    <xf numFmtId="0" fontId="17" fillId="0" borderId="0" xfId="0" applyFont="1" applyFill="1"/>
    <xf numFmtId="0" fontId="18" fillId="7" borderId="1" xfId="0" applyFont="1" applyFill="1" applyBorder="1" applyAlignment="1">
      <alignment horizontal="center" vertical="center"/>
    </xf>
    <xf numFmtId="0" fontId="18" fillId="5" borderId="1"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xf numFmtId="0" fontId="19" fillId="0" borderId="1" xfId="0" applyFont="1" applyBorder="1" applyAlignment="1">
      <alignment horizontal="center"/>
    </xf>
    <xf numFmtId="0" fontId="17" fillId="0" borderId="0" xfId="0" applyFont="1"/>
    <xf numFmtId="0" fontId="19" fillId="0" borderId="1" xfId="0" applyFont="1" applyBorder="1"/>
    <xf numFmtId="0" fontId="18"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Fill="1" applyBorder="1" applyAlignment="1">
      <alignment horizontal="center"/>
    </xf>
    <xf numFmtId="0" fontId="20" fillId="0" borderId="0" xfId="0" applyFont="1" applyFill="1" applyBorder="1"/>
    <xf numFmtId="0" fontId="14" fillId="0" borderId="0" xfId="0" applyFont="1"/>
    <xf numFmtId="0" fontId="14" fillId="0" borderId="0" xfId="0" applyFont="1" applyFill="1" applyBorder="1"/>
    <xf numFmtId="0" fontId="2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3" fillId="0" borderId="0" xfId="0" applyFont="1" applyFill="1" applyAlignment="1">
      <alignment horizontal="center" vertical="center"/>
    </xf>
    <xf numFmtId="0" fontId="24" fillId="7" borderId="0" xfId="0" applyFont="1" applyFill="1" applyAlignment="1">
      <alignment horizontal="center" vertical="center"/>
    </xf>
    <xf numFmtId="0" fontId="24" fillId="5" borderId="8"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16" xfId="0" applyFont="1" applyFill="1" applyBorder="1" applyAlignment="1">
      <alignment horizontal="center" vertical="center"/>
    </xf>
    <xf numFmtId="0" fontId="24" fillId="5" borderId="11" xfId="0" applyFont="1" applyFill="1" applyBorder="1" applyAlignment="1">
      <alignment horizontal="center" vertical="center"/>
    </xf>
    <xf numFmtId="0" fontId="24" fillId="7" borderId="8"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16" xfId="0" applyFont="1" applyFill="1" applyBorder="1" applyAlignment="1">
      <alignment horizontal="center" vertical="center"/>
    </xf>
    <xf numFmtId="0" fontId="24" fillId="7" borderId="11" xfId="0" applyFont="1" applyFill="1" applyBorder="1" applyAlignment="1">
      <alignment horizontal="center" vertical="center"/>
    </xf>
    <xf numFmtId="0" fontId="25" fillId="5"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xf numFmtId="0" fontId="19" fillId="5" borderId="1" xfId="0" applyFont="1" applyFill="1" applyBorder="1" applyAlignment="1">
      <alignment horizontal="center" vertical="center"/>
    </xf>
    <xf numFmtId="0" fontId="19" fillId="7" borderId="1" xfId="0" applyFont="1" applyFill="1" applyBorder="1" applyAlignment="1">
      <alignment horizontal="center" vertical="center"/>
    </xf>
    <xf numFmtId="0" fontId="18" fillId="7" borderId="17"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7"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6" fillId="0" borderId="0" xfId="0" applyFont="1" applyFill="1" applyAlignment="1">
      <alignment horizontal="center" vertical="center"/>
    </xf>
    <xf numFmtId="0" fontId="11" fillId="0" borderId="0" xfId="0" applyFont="1" applyFill="1" applyAlignment="1">
      <alignment horizontal="center"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7"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1" fillId="6" borderId="0" xfId="0" applyFont="1" applyFill="1" applyBorder="1" applyAlignment="1">
      <alignment horizontal="center" vertical="center"/>
    </xf>
    <xf numFmtId="0" fontId="28" fillId="5" borderId="0" xfId="0" applyFont="1" applyFill="1" applyBorder="1" applyAlignment="1">
      <alignment horizontal="center" vertical="center"/>
    </xf>
    <xf numFmtId="0" fontId="14" fillId="0" borderId="0" xfId="0" applyFont="1" applyBorder="1"/>
    <xf numFmtId="0" fontId="5" fillId="0" borderId="0" xfId="0" applyFont="1" applyFill="1" applyBorder="1" applyAlignment="1">
      <alignment horizontal="left" vertical="center"/>
    </xf>
    <xf numFmtId="3" fontId="5"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xf>
    <xf numFmtId="0" fontId="5" fillId="0" borderId="0" xfId="0" applyFont="1" applyFill="1" applyBorder="1" applyAlignment="1">
      <alignment horizontal="center" vertical="center"/>
    </xf>
    <xf numFmtId="0" fontId="11" fillId="5" borderId="18" xfId="0" applyFont="1" applyFill="1" applyBorder="1" applyAlignment="1">
      <alignment horizontal="center" vertical="center"/>
    </xf>
    <xf numFmtId="0" fontId="11" fillId="7" borderId="1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1149349</xdr:colOff>
      <xdr:row>1</xdr:row>
      <xdr:rowOff>3176</xdr:rowOff>
    </xdr:from>
    <xdr:to>
      <xdr:col>8</xdr:col>
      <xdr:colOff>346362</xdr:colOff>
      <xdr:row>6</xdr:row>
      <xdr:rowOff>0</xdr:rowOff>
    </xdr:to>
    <xdr:sp macro="" textlink="">
      <xdr:nvSpPr>
        <xdr:cNvPr id="2" name="Cuadro de texto 1">
          <a:extLst>
            <a:ext uri="{FF2B5EF4-FFF2-40B4-BE49-F238E27FC236}">
              <a16:creationId xmlns:a16="http://schemas.microsoft.com/office/drawing/2014/main" id="{00000000-0008-0000-0000-000002000000}"/>
            </a:ext>
          </a:extLst>
        </xdr:cNvPr>
        <xdr:cNvSpPr txBox="1"/>
      </xdr:nvSpPr>
      <xdr:spPr>
        <a:xfrm>
          <a:off x="3263899" y="60326"/>
          <a:ext cx="6340763" cy="1520824"/>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800" b="1">
              <a:ln w="9525" cap="flat" cmpd="sng" algn="ctr">
                <a:solidFill>
                  <a:srgbClr val="2F5597"/>
                </a:solidFill>
                <a:prstDash val="solid"/>
                <a:round/>
              </a:ln>
              <a:solidFill>
                <a:srgbClr val="FFFFFF"/>
              </a:solidFill>
              <a:effectLst>
                <a:outerShdw blurRad="12700" dist="38100" dir="2700000" algn="tl">
                  <a:schemeClr val="accent5">
                    <a:lumMod val="60000"/>
                    <a:lumOff val="40000"/>
                  </a:schemeClr>
                </a:outerShdw>
              </a:effectLst>
              <a:latin typeface="Calisto MT" pitchFamily="18" charset="0"/>
              <a:ea typeface="Calibri" panose="020F0502020204030204" pitchFamily="34" charset="0"/>
              <a:cs typeface="Times New Roman" panose="02020603050405020304" pitchFamily="18" charset="0"/>
            </a:rPr>
            <a:t>CAMPEONATO DE PRIMERA DIVISIÓN "C" DE FÚTBOL FEMENINO 2022</a:t>
          </a:r>
        </a:p>
      </xdr:txBody>
    </xdr:sp>
    <xdr:clientData/>
  </xdr:twoCellAnchor>
  <xdr:twoCellAnchor editAs="oneCell">
    <xdr:from>
      <xdr:col>2</xdr:col>
      <xdr:colOff>31430</xdr:colOff>
      <xdr:row>1</xdr:row>
      <xdr:rowOff>106019</xdr:rowOff>
    </xdr:from>
    <xdr:to>
      <xdr:col>2</xdr:col>
      <xdr:colOff>1259661</xdr:colOff>
      <xdr:row>5</xdr:row>
      <xdr:rowOff>118098</xdr:rowOff>
    </xdr:to>
    <xdr:pic>
      <xdr:nvPicPr>
        <xdr:cNvPr id="6" name="Imagen 5" descr="Asociación del Fútbol Argentino | Futbolpedia | Fandom">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5661" y="167077"/>
          <a:ext cx="1228231" cy="1245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653666</xdr:colOff>
      <xdr:row>25</xdr:row>
      <xdr:rowOff>26037</xdr:rowOff>
    </xdr:from>
    <xdr:to>
      <xdr:col>6</xdr:col>
      <xdr:colOff>1479193</xdr:colOff>
      <xdr:row>30</xdr:row>
      <xdr:rowOff>150381</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97091" y="8541387"/>
          <a:ext cx="3111527" cy="1229244"/>
        </a:xfrm>
        <a:prstGeom prst="rect">
          <a:avLst/>
        </a:prstGeom>
        <a:solidFill>
          <a:srgbClr val="E808B8">
            <a:alpha val="31000"/>
          </a:srgbClr>
        </a:solidFill>
        <a:ln>
          <a:noFill/>
        </a:ln>
      </xdr:spPr>
    </xdr:pic>
    <xdr:clientData/>
  </xdr:twoCellAnchor>
  <xdr:twoCellAnchor editAs="oneCell">
    <xdr:from>
      <xdr:col>8</xdr:col>
      <xdr:colOff>240323</xdr:colOff>
      <xdr:row>1</xdr:row>
      <xdr:rowOff>152400</xdr:rowOff>
    </xdr:from>
    <xdr:to>
      <xdr:col>8</xdr:col>
      <xdr:colOff>1468554</xdr:colOff>
      <xdr:row>6</xdr:row>
      <xdr:rowOff>13665</xdr:rowOff>
    </xdr:to>
    <xdr:pic>
      <xdr:nvPicPr>
        <xdr:cNvPr id="7" name="Imagen 5" descr="Asociación del Fútbol Argentino | Futbolpedia | Fandom">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8623" y="209550"/>
          <a:ext cx="1228231" cy="1251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1"/>
  <sheetViews>
    <sheetView showGridLines="0" showRowColHeaders="0" tabSelected="1" topLeftCell="B25" workbookViewId="0">
      <selection activeCell="G33" sqref="G33:I33"/>
    </sheetView>
  </sheetViews>
  <sheetFormatPr baseColWidth="10" defaultRowHeight="12.75" x14ac:dyDescent="0.2"/>
  <cols>
    <col min="1" max="1" width="15.85546875" customWidth="1"/>
    <col min="2" max="2" width="15.85546875" bestFit="1" customWidth="1"/>
    <col min="3" max="3" width="30.7109375" customWidth="1"/>
    <col min="4" max="4" width="5.7109375" customWidth="1"/>
    <col min="5" max="5" width="30.7109375" customWidth="1"/>
    <col min="6" max="6" width="3.5703125" customWidth="1"/>
    <col min="7" max="7" width="30.7109375" customWidth="1"/>
    <col min="8" max="8" width="5.7109375" customWidth="1"/>
    <col min="9" max="9" width="30.7109375" customWidth="1"/>
    <col min="10" max="10" width="30.7109375" style="10" customWidth="1"/>
    <col min="11" max="11" width="12.28515625" hidden="1" customWidth="1"/>
    <col min="12" max="12" width="21.42578125" hidden="1" customWidth="1"/>
    <col min="13" max="13" width="6.7109375" hidden="1" customWidth="1"/>
    <col min="14" max="14" width="21.42578125" hidden="1" customWidth="1"/>
    <col min="15" max="15" width="13.140625" hidden="1" customWidth="1"/>
  </cols>
  <sheetData>
    <row r="1" spans="2:15" ht="5.0999999999999996" customHeight="1" x14ac:dyDescent="0.2">
      <c r="C1" s="100"/>
      <c r="D1" s="100"/>
      <c r="E1" s="100"/>
      <c r="F1" s="100"/>
      <c r="G1" s="100"/>
      <c r="H1" s="100"/>
      <c r="I1" s="100"/>
      <c r="J1" s="14"/>
    </row>
    <row r="2" spans="2:15" ht="33.950000000000003" customHeight="1" x14ac:dyDescent="0.2">
      <c r="C2" s="23"/>
      <c r="D2" s="23"/>
      <c r="E2" s="23"/>
      <c r="F2" s="23"/>
      <c r="G2" s="23"/>
      <c r="H2" s="23"/>
      <c r="I2" s="23"/>
      <c r="J2" s="14"/>
    </row>
    <row r="3" spans="2:15" ht="33.75" customHeight="1" x14ac:dyDescent="0.2">
      <c r="C3" s="23"/>
      <c r="D3" s="23"/>
      <c r="E3" s="23"/>
      <c r="F3" s="23"/>
      <c r="G3" s="23"/>
      <c r="H3" s="23"/>
      <c r="J3" s="14"/>
    </row>
    <row r="4" spans="2:15" ht="18" x14ac:dyDescent="0.2">
      <c r="C4" s="101"/>
      <c r="D4" s="101"/>
      <c r="E4" s="101"/>
      <c r="F4" s="101"/>
      <c r="G4" s="101"/>
      <c r="H4" s="101"/>
      <c r="I4" s="101"/>
      <c r="J4" s="14"/>
      <c r="L4" s="40" t="s">
        <v>0</v>
      </c>
      <c r="M4" s="4" t="s">
        <v>1</v>
      </c>
    </row>
    <row r="5" spans="2:15" ht="12.6" customHeight="1" x14ac:dyDescent="0.2">
      <c r="C5" s="12"/>
      <c r="D5" s="13"/>
      <c r="E5" s="13"/>
      <c r="F5" s="13"/>
      <c r="G5" s="13"/>
      <c r="H5" s="12"/>
      <c r="I5" s="12"/>
      <c r="J5" s="14"/>
      <c r="K5" s="6" t="s">
        <v>2</v>
      </c>
      <c r="L5" s="5">
        <f>+IF(D11=1,3,IF(D11=2,4,IF(D11=3,1,IF(D11=4,2," "))))</f>
        <v>4</v>
      </c>
      <c r="M5" s="3">
        <f>+IF(H11=1,3,IF(H11=2,4,IF(H11=3,1,IF(H11=4,2," "))))</f>
        <v>1</v>
      </c>
    </row>
    <row r="6" spans="2:15" ht="12.6" customHeight="1" x14ac:dyDescent="0.2">
      <c r="C6" s="52"/>
      <c r="D6" s="13"/>
      <c r="E6" s="13"/>
      <c r="F6" s="13"/>
      <c r="G6" s="13"/>
      <c r="H6" s="12"/>
      <c r="I6" s="12"/>
      <c r="J6" s="14"/>
      <c r="K6" s="6" t="s">
        <v>3</v>
      </c>
      <c r="L6" s="5" t="str">
        <f>+IF(D13=1,3,IF(D13=2,4,IF(D13=3,1,IF(D13=4,2," "))))</f>
        <v xml:space="preserve"> </v>
      </c>
      <c r="M6" s="3" t="str">
        <f>+IF(H13=1,3,IF(H13=2,4,IF(H13=3,1,IF(H13=4,2," "))))</f>
        <v xml:space="preserve"> </v>
      </c>
    </row>
    <row r="7" spans="2:15" ht="15" customHeight="1" x14ac:dyDescent="0.2">
      <c r="C7" s="12"/>
      <c r="D7" s="13"/>
      <c r="H7" s="12"/>
      <c r="J7" s="14"/>
      <c r="K7" s="6"/>
      <c r="L7" s="5"/>
      <c r="M7" s="43"/>
      <c r="N7" s="41" t="s">
        <v>11</v>
      </c>
    </row>
    <row r="8" spans="2:15" ht="9.9499999999999993" customHeight="1" thickBot="1" x14ac:dyDescent="0.25">
      <c r="C8" s="12"/>
      <c r="F8" s="34"/>
      <c r="J8" s="14"/>
      <c r="K8" s="7" t="s">
        <v>5</v>
      </c>
      <c r="L8" s="5" t="str">
        <f>+IF(D15=1,3,IF(D15=2,4,IF(D15=3,1,IF(D15=4,2," "))))</f>
        <v xml:space="preserve"> </v>
      </c>
      <c r="M8" s="43" t="str">
        <f>+IF(H15=1,3,IF(H15=2,4,IF(H15=3,1,IF(H15=4,2," "))))</f>
        <v xml:space="preserve"> </v>
      </c>
      <c r="N8" s="41" t="s">
        <v>14</v>
      </c>
    </row>
    <row r="9" spans="2:15" ht="18.75" thickBot="1" x14ac:dyDescent="0.25">
      <c r="C9" s="12"/>
      <c r="D9" s="105" t="s">
        <v>40</v>
      </c>
      <c r="E9" s="106"/>
      <c r="F9" s="49"/>
      <c r="G9" s="107" t="s">
        <v>41</v>
      </c>
      <c r="H9" s="108"/>
      <c r="J9" s="14"/>
      <c r="K9" s="6" t="s">
        <v>6</v>
      </c>
      <c r="L9" s="5">
        <f>+IF(D16=1,4,IF(D16=2,5,IF(D16=3,6,IF(D16=4,1,IF(D16=5,2,IF(D16=6,3," "))))))</f>
        <v>1</v>
      </c>
      <c r="M9" s="43" t="str">
        <f>+IF(H16=1,4,IF(H16=2,5,IF(H16=3,6,IF(H16=4,1,IF(H16=5,2,IF(H16=6,3," "))))))</f>
        <v xml:space="preserve"> </v>
      </c>
      <c r="N9" s="41" t="s">
        <v>15</v>
      </c>
    </row>
    <row r="10" spans="2:15" ht="15" customHeight="1" x14ac:dyDescent="0.25">
      <c r="C10" s="12"/>
      <c r="D10" s="15"/>
      <c r="E10" s="15"/>
      <c r="F10" s="15"/>
      <c r="G10" s="15"/>
      <c r="H10" s="12"/>
      <c r="J10" s="14"/>
      <c r="K10" s="7" t="s">
        <v>7</v>
      </c>
      <c r="L10" s="5">
        <f>+IF(D17=1,9,IF(D17=2,10,IF(D17=3,11,IF(D17=4,12,IF(D17=5,13,IF(D17=6,14,IF(D17=7,15,IF(D17=8,16," "))))))))</f>
        <v>11</v>
      </c>
      <c r="M10" s="43" t="str">
        <f>+IF(D17=9,1,IF(D17=10,2,IF(D17=11,3,IF(D17=12,4,IF(D17=13,5,IF(D17=14,6,IF(D17=15,7,IF(D17=16,8," "))))))))</f>
        <v xml:space="preserve"> </v>
      </c>
      <c r="N10" s="41" t="s">
        <v>13</v>
      </c>
    </row>
    <row r="11" spans="2:15" ht="18" customHeight="1" x14ac:dyDescent="0.2">
      <c r="B11" s="109"/>
      <c r="C11" s="110"/>
      <c r="D11" s="54">
        <v>2</v>
      </c>
      <c r="E11" s="54" t="s">
        <v>63</v>
      </c>
      <c r="F11" s="46"/>
      <c r="G11" s="53" t="s">
        <v>82</v>
      </c>
      <c r="H11" s="53">
        <v>3</v>
      </c>
      <c r="I11" s="12"/>
      <c r="J11" s="14"/>
      <c r="K11" s="7" t="s">
        <v>8</v>
      </c>
      <c r="L11" s="5"/>
      <c r="M11" s="43"/>
      <c r="N11" s="41" t="s">
        <v>27</v>
      </c>
    </row>
    <row r="12" spans="2:15" ht="18" customHeight="1" x14ac:dyDescent="0.2">
      <c r="B12" s="61"/>
      <c r="C12" s="62"/>
      <c r="D12" s="54">
        <v>11</v>
      </c>
      <c r="E12" s="54" t="s">
        <v>81</v>
      </c>
      <c r="F12" s="46"/>
      <c r="G12" s="53" t="s">
        <v>65</v>
      </c>
      <c r="H12" s="53">
        <v>1</v>
      </c>
      <c r="I12" s="12"/>
      <c r="J12" s="14"/>
      <c r="K12" s="7"/>
      <c r="L12" s="5"/>
      <c r="M12" s="43"/>
      <c r="N12" s="41"/>
    </row>
    <row r="13" spans="2:15" ht="17.25" customHeight="1" x14ac:dyDescent="0.2">
      <c r="B13" s="50"/>
      <c r="C13" s="51"/>
      <c r="D13" s="54">
        <v>9</v>
      </c>
      <c r="E13" s="54" t="s">
        <v>79</v>
      </c>
      <c r="F13" s="46"/>
      <c r="G13" s="53" t="s">
        <v>64</v>
      </c>
      <c r="H13" s="53">
        <v>14</v>
      </c>
      <c r="I13" s="36"/>
      <c r="J13" s="14"/>
      <c r="K13" s="7" t="s">
        <v>9</v>
      </c>
      <c r="L13" s="5"/>
      <c r="M13" s="43"/>
      <c r="N13" s="41" t="s">
        <v>18</v>
      </c>
    </row>
    <row r="14" spans="2:15" ht="18" customHeight="1" x14ac:dyDescent="0.2">
      <c r="B14" s="50"/>
      <c r="C14" s="51"/>
      <c r="D14" s="54">
        <v>7</v>
      </c>
      <c r="E14" s="54" t="s">
        <v>62</v>
      </c>
      <c r="F14" s="46"/>
      <c r="G14" s="53" t="s">
        <v>68</v>
      </c>
      <c r="H14" s="53">
        <v>13</v>
      </c>
      <c r="I14" s="50"/>
      <c r="J14" s="51"/>
      <c r="K14" s="6" t="s">
        <v>2</v>
      </c>
      <c r="L14" s="5" t="e">
        <f>+IF(#REF!=1,4,IF(#REF!=2,5,IF(#REF!=3,6,IF(#REF!=4,1,IF(#REF!=5,2,IF(#REF!=6,3," "))))))</f>
        <v>#REF!</v>
      </c>
      <c r="M14" s="43" t="str">
        <f>+IF(H19=1,4,IF(H19=2,5,IF(H19=3,6,IF(H19=4,1,IF(H19=5,2,IF(H19=6,3," "))))))</f>
        <v xml:space="preserve"> </v>
      </c>
      <c r="N14" s="41" t="s">
        <v>28</v>
      </c>
    </row>
    <row r="15" spans="2:15" ht="18" customHeight="1" x14ac:dyDescent="0.2">
      <c r="B15" s="50"/>
      <c r="C15" s="51"/>
      <c r="D15" s="54">
        <v>12</v>
      </c>
      <c r="E15" s="54" t="s">
        <v>60</v>
      </c>
      <c r="F15" s="46"/>
      <c r="G15" s="53" t="s">
        <v>74</v>
      </c>
      <c r="H15" s="53">
        <v>11</v>
      </c>
      <c r="I15" s="50"/>
      <c r="J15" s="51"/>
      <c r="K15" s="6" t="s">
        <v>3</v>
      </c>
      <c r="L15" s="5" t="e">
        <f>+IF(#REF!=1,4,IF(#REF!=2,5,IF(#REF!=3,6,IF(#REF!=4,1,IF(#REF!=5,2,IF(#REF!=6,3," "))))))</f>
        <v>#REF!</v>
      </c>
      <c r="M15" s="43" t="str">
        <f>+IF(H20=1,4,IF(H20=2,5,IF(H20=3,6,IF(H20=4,1,IF(H20=5,2,IF(H20=6,3," "))))))</f>
        <v xml:space="preserve"> </v>
      </c>
      <c r="N15" s="41" t="s">
        <v>19</v>
      </c>
    </row>
    <row r="16" spans="2:15" ht="18" customHeight="1" x14ac:dyDescent="0.2">
      <c r="B16" s="50"/>
      <c r="C16" s="55"/>
      <c r="D16" s="54">
        <v>4</v>
      </c>
      <c r="E16" s="54" t="s">
        <v>70</v>
      </c>
      <c r="F16" s="46"/>
      <c r="G16" s="53" t="s">
        <v>67</v>
      </c>
      <c r="H16" s="53">
        <v>8</v>
      </c>
      <c r="I16" s="50"/>
      <c r="J16" s="51"/>
      <c r="K16" s="6" t="s">
        <v>4</v>
      </c>
      <c r="L16" s="5" t="e">
        <f>+IF(#REF!=1,4,IF(#REF!=2,5,IF(#REF!=3,6,IF(#REF!=4,1,IF(#REF!=5,2,IF(#REF!=6,3," "))))))</f>
        <v>#REF!</v>
      </c>
      <c r="M16" s="43" t="str">
        <f>+IF(H21=1,4,IF(H21=2,5,IF(H21=3,6,IF(H21=4,1,IF(H21=5,2,IF(H21=6,3," "))))))</f>
        <v xml:space="preserve"> </v>
      </c>
      <c r="N16" s="41" t="s">
        <v>16</v>
      </c>
      <c r="O16" s="2"/>
    </row>
    <row r="17" spans="2:15" ht="18" customHeight="1" x14ac:dyDescent="0.2">
      <c r="B17" s="50"/>
      <c r="C17" s="55"/>
      <c r="D17" s="54">
        <v>3</v>
      </c>
      <c r="E17" s="54" t="s">
        <v>71</v>
      </c>
      <c r="F17" s="46"/>
      <c r="G17" s="53" t="s">
        <v>77</v>
      </c>
      <c r="H17" s="53">
        <v>5</v>
      </c>
      <c r="I17" s="50"/>
      <c r="J17" s="55"/>
      <c r="K17" s="6" t="s">
        <v>5</v>
      </c>
      <c r="L17" s="5" t="e">
        <f>+IF(#REF!=1,4,IF(#REF!=2,5,IF(#REF!=3,6,IF(#REF!=4,1,IF(#REF!=5,2,IF(#REF!=6,3," "))))))</f>
        <v>#REF!</v>
      </c>
      <c r="M17" s="43" t="e">
        <f>+IF(#REF!=1,4,IF(#REF!=2,5,IF(#REF!=3,6,IF(#REF!=4,1,IF(#REF!=5,2,IF(#REF!=6,3," "))))))</f>
        <v>#REF!</v>
      </c>
      <c r="N17" s="41" t="s">
        <v>17</v>
      </c>
      <c r="O17" s="2"/>
    </row>
    <row r="18" spans="2:15" ht="18" customHeight="1" x14ac:dyDescent="0.2">
      <c r="B18" s="50"/>
      <c r="C18" s="55"/>
      <c r="D18" s="54">
        <v>13</v>
      </c>
      <c r="E18" s="54" t="s">
        <v>80</v>
      </c>
      <c r="F18" s="46"/>
      <c r="G18" s="53" t="s">
        <v>66</v>
      </c>
      <c r="H18" s="53">
        <v>4</v>
      </c>
      <c r="I18" s="50"/>
      <c r="J18" s="55"/>
      <c r="K18" s="6"/>
      <c r="L18" s="5" t="e">
        <f>+IF(#REF!=1,4,IF(#REF!=2,5,IF(#REF!=3,6,IF(#REF!=4,1,IF(#REF!=5,2,IF(#REF!=6,3," "))))))</f>
        <v>#REF!</v>
      </c>
      <c r="M18" s="43" t="str">
        <f>+IF(H27=1,4,IF(H27=2,5,IF(H27=3,6,IF(H27=4,1,IF(H27=5,2,IF(H27=6,3," "))))))</f>
        <v xml:space="preserve"> </v>
      </c>
      <c r="N18" s="41" t="s">
        <v>12</v>
      </c>
      <c r="O18" s="2"/>
    </row>
    <row r="19" spans="2:15" ht="18" customHeight="1" x14ac:dyDescent="0.2">
      <c r="B19" s="50"/>
      <c r="C19" s="55"/>
      <c r="D19" s="54">
        <v>1</v>
      </c>
      <c r="E19" s="54" t="s">
        <v>59</v>
      </c>
      <c r="F19" s="46"/>
      <c r="G19" s="53" t="s">
        <v>73</v>
      </c>
      <c r="H19" s="53">
        <v>7</v>
      </c>
      <c r="I19" s="50"/>
      <c r="J19" s="55"/>
      <c r="K19" s="6"/>
      <c r="L19" s="5"/>
      <c r="M19" s="43"/>
      <c r="N19" s="41" t="s">
        <v>20</v>
      </c>
      <c r="O19" s="2"/>
    </row>
    <row r="20" spans="2:15" ht="18" customHeight="1" x14ac:dyDescent="0.2">
      <c r="C20" s="14"/>
      <c r="D20" s="54">
        <v>6</v>
      </c>
      <c r="E20" s="54" t="s">
        <v>72</v>
      </c>
      <c r="F20" s="46"/>
      <c r="G20" s="53" t="s">
        <v>84</v>
      </c>
      <c r="H20" s="53">
        <v>9</v>
      </c>
      <c r="I20" s="50"/>
      <c r="J20" s="55"/>
      <c r="K20" s="6" t="s">
        <v>6</v>
      </c>
      <c r="L20" s="5"/>
      <c r="M20" s="43"/>
      <c r="N20" s="41" t="s">
        <v>21</v>
      </c>
      <c r="O20" s="2"/>
    </row>
    <row r="21" spans="2:15" ht="18" customHeight="1" x14ac:dyDescent="0.2">
      <c r="C21" s="35"/>
      <c r="D21" s="54">
        <v>10</v>
      </c>
      <c r="E21" s="54" t="s">
        <v>85</v>
      </c>
      <c r="F21" s="46"/>
      <c r="G21" s="53" t="s">
        <v>76</v>
      </c>
      <c r="H21" s="53">
        <v>12</v>
      </c>
      <c r="I21" s="35"/>
      <c r="J21" s="14"/>
      <c r="K21" s="7" t="s">
        <v>7</v>
      </c>
      <c r="L21" s="5"/>
      <c r="M21" s="43" t="str">
        <f>+IF(D27=9,1,IF(D27=10,2,IF(D27=11,3,IF(D27=12,4,IF(D27=13,5,IF(D27=14,6,IF(D27=15,7,IF(D27=16,8," "))))))))</f>
        <v xml:space="preserve"> </v>
      </c>
      <c r="N21" s="41" t="s">
        <v>22</v>
      </c>
      <c r="O21" s="2"/>
    </row>
    <row r="22" spans="2:15" ht="18" customHeight="1" x14ac:dyDescent="0.2">
      <c r="C22" s="16"/>
      <c r="D22" s="54">
        <v>5</v>
      </c>
      <c r="E22" s="54" t="s">
        <v>78</v>
      </c>
      <c r="F22" s="47"/>
      <c r="G22" s="53" t="s">
        <v>61</v>
      </c>
      <c r="H22" s="53">
        <v>10</v>
      </c>
      <c r="I22" s="16"/>
      <c r="J22" s="14"/>
      <c r="K22" s="7" t="s">
        <v>8</v>
      </c>
      <c r="L22" s="5" t="str">
        <f>+IF(D28=1,9,IF(D28=2,10,IF(D28=3,11,IF(D28=4,12,IF(D28=5,13,IF(D28=6,14,IF(D28=7,15,IF(D28=8,16," "))))))))</f>
        <v xml:space="preserve"> </v>
      </c>
      <c r="M22" s="43" t="str">
        <f>+IF(D28=9,1,IF(D28=10,2,IF(D28=11,3,IF(D28=12,4,IF(D28=13,5,IF(D28=14,6,IF(D28=15,7,IF(D28=16,8," "))))))))</f>
        <v xml:space="preserve"> </v>
      </c>
      <c r="N22" s="41" t="s">
        <v>23</v>
      </c>
      <c r="O22" s="2"/>
    </row>
    <row r="23" spans="2:15" ht="18" customHeight="1" x14ac:dyDescent="0.2">
      <c r="C23" s="16"/>
      <c r="D23" s="54">
        <v>8</v>
      </c>
      <c r="E23" s="54" t="s">
        <v>69</v>
      </c>
      <c r="F23" s="48"/>
      <c r="G23" s="53" t="s">
        <v>75</v>
      </c>
      <c r="H23" s="53">
        <v>2</v>
      </c>
      <c r="I23" s="16"/>
      <c r="J23" s="14"/>
      <c r="K23" s="7" t="s">
        <v>9</v>
      </c>
      <c r="L23" s="5" t="str">
        <f>+IF(D29=1,9,IF(D29=2,10,IF(D29=3,11,IF(D29=4,12,IF(D29=5,13,IF(D29=6,14,IF(D29=7,15,IF(D29=8,16," "))))))))</f>
        <v xml:space="preserve"> </v>
      </c>
      <c r="M23" s="43" t="str">
        <f>+IF(D29=9,1,IF(D29=10,2,IF(D29=11,3,IF(D29=12,4,IF(D29=13,5,IF(D29=14,6,IF(D29=15,7,IF(D29=16,8," "))))))))</f>
        <v xml:space="preserve"> </v>
      </c>
      <c r="N23" s="41" t="s">
        <v>24</v>
      </c>
      <c r="O23" s="2"/>
    </row>
    <row r="24" spans="2:15" ht="18" customHeight="1" x14ac:dyDescent="0.2">
      <c r="C24" s="16"/>
      <c r="D24" s="83">
        <v>14</v>
      </c>
      <c r="E24" s="83" t="s">
        <v>10</v>
      </c>
      <c r="F24" s="48"/>
      <c r="G24" s="88" t="s">
        <v>83</v>
      </c>
      <c r="H24" s="88">
        <v>6</v>
      </c>
      <c r="I24" s="16"/>
      <c r="J24" s="14"/>
      <c r="K24" s="7"/>
      <c r="L24" s="5"/>
      <c r="M24" s="43"/>
      <c r="N24" s="41"/>
      <c r="O24" s="2"/>
    </row>
    <row r="25" spans="2:15" ht="18" customHeight="1" x14ac:dyDescent="0.2">
      <c r="C25" s="16"/>
      <c r="D25" s="84"/>
      <c r="E25" s="85"/>
      <c r="F25" s="48"/>
      <c r="G25" s="34"/>
      <c r="H25" s="34"/>
      <c r="I25" s="16"/>
      <c r="J25" s="14"/>
      <c r="K25" s="7"/>
      <c r="L25" s="5"/>
      <c r="M25" s="43"/>
      <c r="N25" s="41"/>
      <c r="O25" s="2"/>
    </row>
    <row r="26" spans="2:15" ht="15" customHeight="1" x14ac:dyDescent="0.2">
      <c r="C26" s="16"/>
      <c r="D26" s="38"/>
      <c r="F26" s="39"/>
      <c r="G26" s="38"/>
      <c r="H26" s="38"/>
      <c r="I26" s="16"/>
      <c r="J26" s="14"/>
      <c r="K26" s="7"/>
      <c r="L26" s="5"/>
      <c r="M26" s="43"/>
      <c r="N26" s="41" t="s">
        <v>25</v>
      </c>
      <c r="O26" s="2"/>
    </row>
    <row r="27" spans="2:15" ht="18" customHeight="1" x14ac:dyDescent="0.2">
      <c r="C27" s="16"/>
      <c r="D27" s="32"/>
      <c r="E27" s="33"/>
      <c r="F27" s="14"/>
      <c r="G27" s="33"/>
      <c r="H27" s="32"/>
      <c r="I27" s="16"/>
      <c r="J27" s="14"/>
      <c r="K27" s="7"/>
      <c r="L27" s="5" t="str">
        <f>+IF(D30=1,9,IF(D30=2,10,IF(D30=3,11,IF(D30=4,12,IF(D30=5,13,IF(D30=6,14,IF(D30=7,15,IF(D30=8,16," "))))))))</f>
        <v xml:space="preserve"> </v>
      </c>
      <c r="M27" s="43" t="str">
        <f>+IF(D30=9,1,IF(D30=10,2,IF(D30=11,3,IF(D30=12,4,IF(D30=13,5,IF(D30=14,6,IF(D30=15,7,IF(D30=16,8," "))))))))</f>
        <v xml:space="preserve"> </v>
      </c>
      <c r="N27" s="42" t="s">
        <v>26</v>
      </c>
      <c r="O27" s="2"/>
    </row>
    <row r="28" spans="2:15" ht="18" customHeight="1" x14ac:dyDescent="0.2">
      <c r="C28" s="14"/>
      <c r="D28" s="32"/>
      <c r="E28" s="33"/>
      <c r="F28" s="34"/>
      <c r="G28" s="33"/>
      <c r="H28" s="32"/>
      <c r="I28" s="14"/>
      <c r="J28" s="14"/>
      <c r="K28" s="7"/>
      <c r="L28" s="8"/>
      <c r="M28" s="9"/>
      <c r="N28" s="44"/>
      <c r="O28" s="2"/>
    </row>
    <row r="29" spans="2:15" ht="18" customHeight="1" x14ac:dyDescent="0.25">
      <c r="C29" s="14"/>
      <c r="D29" s="32"/>
      <c r="E29" s="33"/>
      <c r="F29" s="34"/>
      <c r="G29" s="33"/>
      <c r="H29" s="32"/>
      <c r="I29" s="14"/>
      <c r="J29" s="14"/>
      <c r="K29" s="7"/>
      <c r="L29" s="8"/>
      <c r="M29" s="9"/>
      <c r="N29" s="45"/>
      <c r="O29" s="2"/>
    </row>
    <row r="30" spans="2:15" ht="18" customHeight="1" x14ac:dyDescent="0.2">
      <c r="C30" s="14"/>
      <c r="D30" s="32"/>
      <c r="E30" s="33"/>
      <c r="F30" s="34"/>
      <c r="G30" s="33"/>
      <c r="H30" s="32"/>
      <c r="I30" s="14"/>
      <c r="J30" s="14"/>
      <c r="K30" s="7"/>
      <c r="L30" s="8"/>
      <c r="M30" s="9"/>
      <c r="N30" s="12"/>
      <c r="O30" s="2"/>
    </row>
    <row r="31" spans="2:15" ht="18" customHeight="1" x14ac:dyDescent="0.2">
      <c r="C31" s="14"/>
      <c r="I31" s="14"/>
      <c r="J31" s="14"/>
      <c r="K31" s="7"/>
      <c r="L31" s="8"/>
      <c r="M31" s="9"/>
      <c r="N31" s="2"/>
      <c r="O31" s="2"/>
    </row>
    <row r="32" spans="2:15" ht="18" customHeight="1" thickBot="1" x14ac:dyDescent="0.25">
      <c r="C32" s="14"/>
      <c r="I32" s="14"/>
      <c r="J32" s="14"/>
      <c r="K32" s="7"/>
      <c r="L32" s="8"/>
      <c r="M32" s="9"/>
      <c r="N32" s="2"/>
      <c r="O32" s="2"/>
    </row>
    <row r="33" spans="3:15" ht="18" customHeight="1" thickBot="1" x14ac:dyDescent="0.3">
      <c r="C33" s="105" t="s">
        <v>40</v>
      </c>
      <c r="D33" s="119"/>
      <c r="E33" s="106"/>
      <c r="F33" s="63"/>
      <c r="G33" s="107" t="s">
        <v>41</v>
      </c>
      <c r="H33" s="120"/>
      <c r="I33" s="108"/>
      <c r="J33" s="14"/>
      <c r="K33" s="7"/>
      <c r="L33" s="8"/>
      <c r="M33" s="9"/>
      <c r="N33" s="2"/>
      <c r="O33" s="2"/>
    </row>
    <row r="34" spans="3:15" ht="18" customHeight="1" thickBot="1" x14ac:dyDescent="0.3">
      <c r="C34" s="49"/>
      <c r="D34" s="63"/>
      <c r="E34" s="64"/>
      <c r="F34" s="63"/>
      <c r="G34" s="64"/>
      <c r="H34" s="49"/>
      <c r="I34" s="49"/>
      <c r="J34" s="14"/>
      <c r="K34" s="7"/>
      <c r="L34" s="8"/>
      <c r="M34" s="9"/>
      <c r="N34" s="2"/>
      <c r="O34" s="2"/>
    </row>
    <row r="35" spans="3:15" ht="12.95" customHeight="1" x14ac:dyDescent="0.2">
      <c r="C35" s="94" t="s">
        <v>29</v>
      </c>
      <c r="D35" s="95"/>
      <c r="E35" s="96"/>
      <c r="F35" s="49"/>
      <c r="G35" s="102" t="s">
        <v>29</v>
      </c>
      <c r="H35" s="103"/>
      <c r="I35" s="104"/>
      <c r="J35" s="14"/>
      <c r="K35" s="11">
        <v>1</v>
      </c>
      <c r="L35" s="37" t="str">
        <f>+IF(D$11=1,E$11,IF(D$12=1,E$12,IF(D$13=1,E$13,IF(D$14=1,E$14,IF(D$15=1,E$15,IF(D$16=1,E$16,IF(D$17=1,E$17,IF(D$18=1,E$18,IF(D$19=1,E$19,IF(D$20=1,E$20,IF(D$21=1,E21,IF(D$22=1,E$22,IF(D$23=1,E$23,IF(D$24=1,E$24," "))))))))))))))</f>
        <v>N.O. BOYS</v>
      </c>
      <c r="M35" s="37" t="e">
        <f>+IF(#REF!=1,#REF!,IF(#REF!=1,#REF!,IF(#REF!=1,#REF!,IF(#REF!=1,#REF!," "))))</f>
        <v>#REF!</v>
      </c>
      <c r="N35" s="37" t="str">
        <f>+IF(H$11=1,G$11,IF(H$12=1,G$12,IF(H$13=1,G$13,IF(H$14=1,G$14,IF(H$15=1,G$15,IF(H$16=1,G$16,IF(H$17=1,G$17,IF(H$18=1,G$18,IF(H$19=1,G$19,IF(H$20=1,G$20,IF(H$21=1,G$21,IF(H$22=1,G$22,IF(H$23=1,G$23,IF(H$24=1,G$24," "))))))))))))))</f>
        <v>CHACARITA JRS.</v>
      </c>
      <c r="O35" s="37" t="e">
        <f>+IF(H$19=1,G$19,IF(H$20=1,G$20,IF(H$21=1,G$21,IF(#REF!=1,#REF!,IF(H$27=1,G$27," ")))))</f>
        <v>#REF!</v>
      </c>
    </row>
    <row r="36" spans="3:15" ht="12.95" customHeight="1" x14ac:dyDescent="0.2">
      <c r="C36" s="89" t="str">
        <f>L65</f>
        <v>LIBRE</v>
      </c>
      <c r="D36" s="72" t="s">
        <v>53</v>
      </c>
      <c r="E36" s="73" t="str">
        <f>L64</f>
        <v>F.C. MIDLAND</v>
      </c>
      <c r="F36" s="49"/>
      <c r="G36" s="77" t="str">
        <f>N65</f>
        <v>DEF. DE CAMBACERES</v>
      </c>
      <c r="H36" s="78" t="s">
        <v>53</v>
      </c>
      <c r="I36" s="79" t="str">
        <f>N64</f>
        <v>GRAL. LAMADRID</v>
      </c>
      <c r="J36" s="14"/>
      <c r="K36" s="11">
        <f>1+K35</f>
        <v>2</v>
      </c>
      <c r="L36" s="37" t="str">
        <f>+IF(D$11=2,E$11,IF(D$12=2,E$12,IF(D$13=2,E$13,IF(D$14=2,E$14,IF(D$15=2,E$15,IF(D$16=2,E$16,IF(D$17=2,E$17,IF(D$18=2,E$18,IF(D$19=2,E$19,IF(D$20=2,E$20,IF(D$21=2,E22,IF(D$22=2,E$22,IF(D$23=2,E$23,IF(D$24=2,E$24," "))))))))))))))</f>
        <v>ARG. DE MERLO</v>
      </c>
      <c r="M36" s="37" t="e">
        <f>+IF(#REF!=2,#REF!,IF(#REF!=2,#REF!,IF(#REF!=2,#REF!,IF(#REF!=2,#REF!,IF(#REF!=2,#REF!," ")))))</f>
        <v>#REF!</v>
      </c>
      <c r="N36" s="37" t="str">
        <f>+IF(H$11=2,G$11,IF(H$12=2,G$12,IF(H$13=2,G$13,IF(H$14=2,G$14,IF(H$15=2,G$15,IF(H$16=2,G$16,IF(H$17=2,G$17,IF(H$18=2,G$18,IF(H$19=2,G$19,IF(H$20=2,G$20,IF(H$21=2,G$21,IF(H$22=2,G$22,IF(H$23=2,G$23,IF(H$24=2,G$24," "))))))))))))))</f>
        <v>TROCHA (Mercedes)</v>
      </c>
      <c r="O36" s="37" t="e">
        <f>+IF(H$19=2,G$19,IF(H$20=2,G$20,IF(H$21=2,G$21,IF(#REF!=2,#REF!,IF(H$27=2,G$27," ")))))</f>
        <v>#REF!</v>
      </c>
    </row>
    <row r="37" spans="3:15" ht="12.95" customHeight="1" x14ac:dyDescent="0.2">
      <c r="C37" s="71" t="str">
        <f t="shared" ref="C37:C42" si="0">L52</f>
        <v>N.O. BOYS</v>
      </c>
      <c r="D37" s="72" t="s">
        <v>53</v>
      </c>
      <c r="E37" s="73" t="str">
        <f>L63</f>
        <v>CAÑUELAS F.C.</v>
      </c>
      <c r="F37" s="49"/>
      <c r="G37" s="77" t="str">
        <f t="shared" ref="G37:G42" si="1">N52</f>
        <v>CHACARITA JRS.</v>
      </c>
      <c r="H37" s="78" t="s">
        <v>53</v>
      </c>
      <c r="I37" s="79" t="str">
        <f>N63</f>
        <v>SP. ITALIANO</v>
      </c>
      <c r="J37" s="14"/>
      <c r="K37" s="11">
        <f t="shared" ref="K37:K49" si="2">1+K36</f>
        <v>3</v>
      </c>
      <c r="L37" s="37" t="str">
        <f>+IF(D$11=3,E$11,IF(D$12=3,E$12,IF(D$13=3,E$13,IF(D$14=3,E$14,IF(D$15=3,E$15,IF(D$16=3,E$16,IF(D$17=3,E$17,IF(D$18=3,E$18,IF(D$19=3,E$19,IF(D$20=3,E$20,IF(D$21=3,E23,IF(D$22=3,E$22,IF(D$23=3,E$23,IF(D$24=3,E$24," "))))))))))))))</f>
        <v>DEP. MAIPÚ (MZA.)</v>
      </c>
      <c r="M37" s="37" t="e">
        <f>+IF(#REF!=3,#REF!,IF(#REF!=3,#REF!,IF(#REF!=3,#REF!,IF(#REF!=3,#REF!," "))))</f>
        <v>#REF!</v>
      </c>
      <c r="N37" s="37" t="str">
        <f>+IF(H$11=3,G$11,IF(H$12=3,G$12,IF(H$13=3,G$13,IF(H$14=3,G$14,IF(H$15=3,G$15,IF(H$16=3,G$16,IF(H$17=3,G$17,IF(H$18=3,G$18,IF(H$19=3,G$19,IF(H$20=3,G$20,IF(H$21=3,G$21,IF(H$22=3,G$22,IF(H$23=3,G$23,IF(H$24=3,G$24," "))))))))))))))</f>
        <v>CANNING</v>
      </c>
      <c r="O37" s="37" t="e">
        <f>+IF(H$19=3,G$19,IF(H$20=3,G$20,IF(H$21=3,G$21,IF(#REF!=3,#REF!,IF(H$27=3,G$27," ")))))</f>
        <v>#REF!</v>
      </c>
    </row>
    <row r="38" spans="3:15" ht="12.95" customHeight="1" x14ac:dyDescent="0.2">
      <c r="C38" s="71" t="str">
        <f t="shared" si="0"/>
        <v>ARG. DE MERLO</v>
      </c>
      <c r="D38" s="72" t="s">
        <v>53</v>
      </c>
      <c r="E38" s="73" t="str">
        <f>L62</f>
        <v>ARSENAL F.C.</v>
      </c>
      <c r="F38" s="49"/>
      <c r="G38" s="77" t="str">
        <f t="shared" si="1"/>
        <v>TROCHA (Mercedes)</v>
      </c>
      <c r="H38" s="78" t="s">
        <v>53</v>
      </c>
      <c r="I38" s="79" t="str">
        <f>N62</f>
        <v>ITUZAINGÓ</v>
      </c>
      <c r="J38" s="14"/>
      <c r="K38" s="11">
        <f t="shared" si="2"/>
        <v>4</v>
      </c>
      <c r="L38" s="37" t="str">
        <f>+IF(D$11=4,E$11,IF(D$12=4,E$12,IF(D$13=4,E$13,IF(D$14=4,E$14,IF(D$15=4,E$15,IF(D$16=4,E$16,IF(D$17=4,E$17,IF(D$18=4,E$18,IF(D$19=4,E$19,IF(D$20=4,E$20,IF(D$21=4,E24,IF(D$22=4,E$22,IF(D$23=4,E$23,IF(D$24=4,E$24," "))))))))))))))</f>
        <v>DEP. LAFERRERE</v>
      </c>
      <c r="M38" s="37" t="e">
        <f>+IF(#REF!=4,#REF!,IF(#REF!=4,#REF!,IF(#REF!=4,#REF!,IF(#REF!=4,#REF!," "))))</f>
        <v>#REF!</v>
      </c>
      <c r="N38" s="37" t="str">
        <f>+IF(H$11=4,G$11,IF(H$12=4,G$12,IF(H$13=4,G$13,IF(H$14=4,G$14,IF(H$15=4,G$15,IF(H$16=4,G$16,IF(H$17=4,G$17,IF(H$18=4,G$18,IF(H$19=4,G$19,IF(H$20=4,G$20,IF(H$21=4,G$21,IF(H$22=4,G$22,IF(H$23=4,G$23,IF(H$24=4,G$24," "))))))))))))))</f>
        <v>SACACHISPAS F.C.</v>
      </c>
      <c r="O38" s="37" t="e">
        <f>+IF(H$19=4,G$19,IF(H$20=4,G$20,IF(H$21=4,G$21,IF(#REF!=4,#REF!,IF(H$27=4,G$27," ")))))</f>
        <v>#REF!</v>
      </c>
    </row>
    <row r="39" spans="3:15" x14ac:dyDescent="0.2">
      <c r="C39" s="71" t="str">
        <f t="shared" si="0"/>
        <v>DEP. MAIPÚ (MZA.)</v>
      </c>
      <c r="D39" s="72" t="s">
        <v>53</v>
      </c>
      <c r="E39" s="73" t="s">
        <v>86</v>
      </c>
      <c r="F39" s="49"/>
      <c r="G39" s="77" t="str">
        <f t="shared" si="1"/>
        <v>CANNING</v>
      </c>
      <c r="H39" s="78" t="s">
        <v>53</v>
      </c>
      <c r="I39" s="79" t="str">
        <f>N61</f>
        <v>TIGRE</v>
      </c>
      <c r="J39" s="14"/>
      <c r="K39" s="11">
        <f t="shared" si="2"/>
        <v>5</v>
      </c>
      <c r="L39" s="37" t="str">
        <f>+IF(D$11=5,E$11,IF(D$12=5,E$12,IF(D$13=5,E$13,IF(D$14=5,E$14,IF(D$15=5,E$15,IF(D$16=5,E$16,IF(D$17=5,E$17,IF(D$18=5,E$18,IF(D$19=5,E$19,IF(D$20=5,E$20,IF(D$21=5,E25,IF(D$22=5,E$22,IF(D$23=5,E$23,IF(D$24=5,E$24," "))))))))))))))</f>
        <v>TALLERES (CBA.)</v>
      </c>
      <c r="M39" s="37" t="e">
        <f>+IF(#REF!=5,#REF!,IF(#REF!=5,#REF!,IF(#REF!=5,#REF!,IF(#REF!=5,#REF!,IF(#REF!=5,#REF!," ")))))</f>
        <v>#REF!</v>
      </c>
      <c r="N39" s="37" t="str">
        <f>+IF(H$11=5,G$11,IF(H$12=5,G$12,IF(H$13=5,G$13,IF(H$14=5,G$14,IF(H$15=5,G$15,IF(H$16=5,G$16,IF(H$17=5,G$17,IF(H$18=5,G$18,IF(H$19=5,G$19,IF(H$20=5,G$20,IF(H$21=5,G$21,IF(H$22=5,G$22,IF(H$23=5,G$23,IF(H$24=5,G$24," "))))))))))))))</f>
        <v>QUILMES A.C.</v>
      </c>
      <c r="O39" s="37" t="e">
        <f>+IF(H$19=5,G$19,IF(H$20=5,G$20,IF(H$21=5,G$21,IF(#REF!=5,#REF!,IF(H$27=5,G$27," ")))))</f>
        <v>#REF!</v>
      </c>
    </row>
    <row r="40" spans="3:15" ht="12.95" customHeight="1" x14ac:dyDescent="0.2">
      <c r="C40" s="71" t="str">
        <f t="shared" si="0"/>
        <v>DEP. LAFERRERE</v>
      </c>
      <c r="D40" s="72" t="s">
        <v>53</v>
      </c>
      <c r="E40" s="73" t="str">
        <f>L60</f>
        <v>AT. DE RAFAELA</v>
      </c>
      <c r="F40" s="65"/>
      <c r="G40" s="77" t="str">
        <f t="shared" si="1"/>
        <v>SACACHISPAS F.C.</v>
      </c>
      <c r="H40" s="78" t="s">
        <v>53</v>
      </c>
      <c r="I40" s="79" t="str">
        <f>N60</f>
        <v>SP. BARRACAS</v>
      </c>
      <c r="J40" s="14"/>
      <c r="K40" s="11">
        <f t="shared" si="2"/>
        <v>6</v>
      </c>
      <c r="L40" s="37" t="str">
        <f>+IF(D$11=6,E$11,IF(D$12=6,E$12,IF(D$13=6,E$13,IF(D$14=6,E$14,IF(D$15=6,E$15,IF(D$16=6,E$16,IF(D$17=6,E$17,IF(D$18=6,E$18,IF(D$19=6,E$19,IF(D$20=6,E$20,IF(D$21=6,E26,IF(D$22=6,E$22,IF(D$23=6,E$23,IF(D$24=6,E$24," "))))))))))))))</f>
        <v>NVA. CHICAGO</v>
      </c>
      <c r="M40" s="37" t="e">
        <f>+IF(#REF!=6,#REF!,IF(#REF!=6,#REF!,IF(#REF!=6,#REF!,IF(#REF!=6,#REF!,IF(D$27=6,E$27,IF(D$28=6,E$28,IF(D$29=6,E$29,IF(D$30=6,E$30," "))))))))</f>
        <v>#REF!</v>
      </c>
      <c r="N40" s="37" t="str">
        <f>+IF(H$11=6,G$11,IF(H$12=6,G$12,IF(H$13=6,G$13,IF(H$14=6,G$14,IF(H$15=6,G$15,IF(H$16=6,G$16,IF(H$17=6,G$17,IF(H$18=6,G$18,IF(H$19=6,G$19,IF(H$20=6,G$20,IF(H$21=6,G$21,IF(H$22=6,G$22,IF(H$23=6,G$23,IF(H$24=6,G$24," "))))))))))))))</f>
        <v>VILLAS UNIDAS</v>
      </c>
      <c r="O40" s="37" t="e">
        <f>+IF(H$19=6,G$19,IF(H$20=6,G$20,IF(H$21=6,G$21,IF(#REF!=6,#REF!,IF(H$27=6,G$27,IF(H$28=6,G$28,IF(H$29=6,G$29,IF(H$30=6,G$30," "))))))))</f>
        <v>#REF!</v>
      </c>
    </row>
    <row r="41" spans="3:15" ht="12.95" customHeight="1" x14ac:dyDescent="0.2">
      <c r="C41" s="71" t="str">
        <f t="shared" si="0"/>
        <v>TALLERES (CBA.)</v>
      </c>
      <c r="D41" s="72" t="s">
        <v>53</v>
      </c>
      <c r="E41" s="73" t="str">
        <f>L59</f>
        <v>TALLERES (R.E.)</v>
      </c>
      <c r="F41" s="65"/>
      <c r="G41" s="77" t="str">
        <f t="shared" si="1"/>
        <v>QUILMES A.C.</v>
      </c>
      <c r="H41" s="78" t="s">
        <v>53</v>
      </c>
      <c r="I41" s="79" t="str">
        <f>N59</f>
        <v>JUV. UNIDA</v>
      </c>
      <c r="J41" s="14"/>
      <c r="K41" s="11">
        <f t="shared" si="2"/>
        <v>7</v>
      </c>
      <c r="L41" s="37" t="str">
        <f>+IF(D$11=7,E$11,IF(D$12=7,E$12,IF(D$13=7,E$13,IF(D$14=7,E$14,IF(D$15=7,E$15,IF(D$16=7,E$16,IF(D$17=7,E$17,IF(D$18=7,E$18,IF(D$19=7,E$19,IF(D$20=7,E$20,IF(D$21=7,E27,IF(D$22=7,E$22,IF(D$23=7,E$23,IF(D$24=7,E$24," "))))))))))))))</f>
        <v>BERAZATEGUI</v>
      </c>
      <c r="M41" s="37" t="e">
        <f>+IF(#REF!=7,#REF!,IF(#REF!=7,#REF!,IF(#REF!=7,#REF!,IF(#REF!=7,#REF!,IF(D$27=7,E$27,IF(D$28=7,E$28,IF(D$29=7,E$29,IF(D$30=7,E$30," "))))))))</f>
        <v>#REF!</v>
      </c>
      <c r="N41" s="37" t="str">
        <f>+IF(H$11=7,G$11,IF(H$12=7,G$12,IF(H$13=7,G$13,IF(H$14=7,G$14,IF(H$15=7,G$15,IF(H$16=7,G$16,IF(H$17=7,G$17,IF(H$18=7,G$18,IF(H$19=7,G$19,IF(H$20=7,G$20,IF(H$21=7,G$21,IF(H$22=7,G$22,IF(H$23=7,G$23,IF(H$24=7,G$24," "))))))))))))))</f>
        <v>SAN MARTÍN (B.)</v>
      </c>
      <c r="O41" s="37" t="str">
        <f>+IF(H$19=7,G$19,IF(H$20=7,G$20,IF(H$21=7,G$21,IF(#REF!=7,#REF!,IF(H$27=7,G$27,IF(H$28=7,G$28,IF(H$29=7,G$29,IF(H$30=7,G$30," "))))))))</f>
        <v>SAN MARTÍN (B.)</v>
      </c>
    </row>
    <row r="42" spans="3:15" ht="12.95" customHeight="1" thickBot="1" x14ac:dyDescent="0.25">
      <c r="C42" s="74" t="str">
        <f t="shared" si="0"/>
        <v>NVA. CHICAGO</v>
      </c>
      <c r="D42" s="75" t="s">
        <v>53</v>
      </c>
      <c r="E42" s="76" t="str">
        <f>L58</f>
        <v>BERAZATEGUI</v>
      </c>
      <c r="F42" s="65"/>
      <c r="G42" s="80" t="str">
        <f t="shared" si="1"/>
        <v>VILLAS UNIDAS</v>
      </c>
      <c r="H42" s="81" t="s">
        <v>53</v>
      </c>
      <c r="I42" s="82" t="str">
        <f>N58</f>
        <v>SAN MARTÍN (B.)</v>
      </c>
      <c r="J42" s="14"/>
      <c r="K42" s="11">
        <f t="shared" si="2"/>
        <v>8</v>
      </c>
      <c r="L42" s="37" t="str">
        <f>+IF(D$11=8,E$11,IF(D$12=8,E$12,IF(D$13=8,E$13,IF(D$14=8,E$14,IF(D$15=8,E$15,IF(D$16=8,E$16,IF(D$17=8,E$17,IF(D$18=8,E$18,IF(D$19=8,E$19,IF(D$20=8,E$20,IF(D$21=8,E28,IF(D$22=8,E$22,IF(D$23=8,E$23,IF(D$24=8,E$24," "))))))))))))))</f>
        <v>TALLERES (R.E.)</v>
      </c>
      <c r="M42" s="37" t="e">
        <f>+IF(#REF!=8,#REF!,IF(#REF!=8,#REF!,IF(#REF!=8,#REF!,IF(#REF!=8,#REF!,IF(D$27=8,E$27,IF(D$28=8,E$28,IF(D$29=8,E$29,IF(D$30=8,E$30," "))))))))</f>
        <v>#REF!</v>
      </c>
      <c r="N42" s="37" t="str">
        <f>+IF(H$11=8,G$11,IF(H$12=8,G$12,IF(H$13=8,G$13,IF(H$14=8,G$14,IF(H$15=8,G$15,IF(H$16=8,G$16,IF(H$17=8,G$17,IF(H$18=8,G$18,IF(H$19=8,G$19,IF(H$20=8,G$20,IF(H$21=8,G$21,IF(H$22=8,G$22,IF(H$23=8,G$23,IF(H$24=8,G$24," "))))))))))))))</f>
        <v>JUV. UNIDA</v>
      </c>
      <c r="O42" s="37" t="e">
        <f>+IF(H$19=8,G$19,IF(H$20=8,G$20,IF(H$21=8,G$21,IF(#REF!=8,#REF!,IF(H$27=8,G$27,IF(H$28=8,G$28,IF(H$29=8,G$29,IF(H$30=8,G$30," "))))))))</f>
        <v>#REF!</v>
      </c>
    </row>
    <row r="43" spans="3:15" ht="12.95" customHeight="1" thickBot="1" x14ac:dyDescent="0.25">
      <c r="C43" s="113"/>
      <c r="D43" s="113"/>
      <c r="E43" s="113"/>
      <c r="F43" s="65"/>
      <c r="G43" s="65"/>
      <c r="H43" s="65"/>
      <c r="I43" s="65"/>
      <c r="J43" s="14"/>
      <c r="K43" s="11">
        <f t="shared" si="2"/>
        <v>9</v>
      </c>
      <c r="L43" s="37" t="str">
        <f>+IF(D$11=9,E$11,IF(D$12=9,E$12,IF(D$13=9,E$13,IF(D$14=9,E$14,IF(D$15=9,E$15,IF(D$16=9,E$16,IF(D$17=9,E$17,IF(D$18=9,E$18,IF(D$19=9,E$19,IF(D$20=9,E$20,IF(D$21=9,E29,IF(D$22=9,E$22,IF(D$23=9,E$23,IF(D$24=9,E$24," "))))))))))))))</f>
        <v>AT. DE RAFAELA</v>
      </c>
      <c r="M43" s="37" t="e">
        <f>+IF(#REF!=9,#REF!,IF(#REF!=9,#REF!,IF(#REF!=9,#REF!,IF(#REF!=9,#REF!,IF(D$27=9,E$27,IF(D$28=9,E$28,IF(D$29=9,E$29,IF(D$30=9,E$30," "))))))))</f>
        <v>#REF!</v>
      </c>
      <c r="N43" s="37" t="str">
        <f>+IF(H$11=9,G$11,IF(H$12=9,G$12,IF(H$13=9,G$13,IF(H$14=9,G$14,IF(H$15=9,G$15,IF(H$16=9,G$16,IF(H$17=9,G$17,IF(H$18=9,G$18,IF(H$19=9,G$19,IF(H$20=9,G$20,IF(H$21=9,G$21,IF(H$22=9,G$22,IF(H$23=9,G$23,IF(H$24=9,G$24," "))))))))))))))</f>
        <v>SP. BARRACAS</v>
      </c>
      <c r="O43" s="37" t="str">
        <f>+IF(H$19=9,G$19,IF(H$20=9,G$20,IF(H$21=9,G$21,IF(#REF!=9,#REF!,IF(H$27=9,G$27,IF(H$28=9,G$28,IF(H$29=9,G$29,IF(H$30=9,G$30," "))))))))</f>
        <v>SP. BARRACAS</v>
      </c>
    </row>
    <row r="44" spans="3:15" ht="12.95" customHeight="1" x14ac:dyDescent="0.2">
      <c r="C44" s="94" t="s">
        <v>30</v>
      </c>
      <c r="D44" s="95"/>
      <c r="E44" s="96"/>
      <c r="F44" s="49"/>
      <c r="G44" s="91" t="s">
        <v>30</v>
      </c>
      <c r="H44" s="92"/>
      <c r="I44" s="93"/>
      <c r="J44" s="14"/>
      <c r="K44" s="11">
        <f t="shared" si="2"/>
        <v>10</v>
      </c>
      <c r="L44" s="37">
        <f>+IF(D$11=10,E$11,IF(D$12=10,E$12,IF(D$13=10,E$13,IF(D$14=10,E$14,IF(D$15=10,E$15,IF(D$16=10,E$16,IF(D$17=10,E$17,IF(D$18=10,E$18,IF(D$19=10,E$19,IF(D$20=10,E$20,IF(D$21=10,E30,IF(D$22=10,E$22,IF(D$23=10,E$23,IF(D$24=10,E$24," "))))))))))))))</f>
        <v>0</v>
      </c>
      <c r="M44" s="37" t="e">
        <f>+IF(#REF!=10,#REF!,IF(#REF!=10,#REF!,IF(#REF!=10,#REF!,IF(#REF!=10,#REF!,IF(D$27=10,E$27,IF(D$28=10,E$28,IF(D$29=10,E$29,IF(D$30=10,E$30," "))))))))</f>
        <v>#REF!</v>
      </c>
      <c r="N44" s="37" t="str">
        <f>+IF(H$11=10,G$11,IF(H$12=10,G$12,IF(H$13=10,G$13,IF(H$14=10,G$14,IF(H$15=10,G$15,IF(H$16=10,G$16,IF(H$17=10,G$17,IF(H$18=10,G$18,IF(H$19=10,G$19,IF(H$20=10,G$20,IF(H$21=10,G$21,IF(H$22=10,G$22,IF(H$23=10,G$23,IF(H$24=10,G$24," "))))))))))))))</f>
        <v>TIGRE</v>
      </c>
      <c r="O44" s="37" t="str">
        <f>+IF(H$19=10,G$19,IF(H$20=10,G$20,IF(H$21=10,G$21,IF(H$22=10,G$22,IF([1]H!E$8=9,#REF!,IF(H$27=9,G$27,IF(H$28=9,G$28,IF(H$29=9,G$29,IF(H$30=9,G$30," ")))))))))</f>
        <v>TIGRE</v>
      </c>
    </row>
    <row r="45" spans="3:15" ht="12.95" customHeight="1" x14ac:dyDescent="0.2">
      <c r="C45" s="71" t="str">
        <f t="shared" ref="C45:C51" si="3">L57</f>
        <v>NVA. CHICAGO</v>
      </c>
      <c r="D45" s="72" t="s">
        <v>53</v>
      </c>
      <c r="E45" s="90" t="str">
        <f>L65</f>
        <v>LIBRE</v>
      </c>
      <c r="F45" s="49"/>
      <c r="G45" s="77" t="str">
        <f t="shared" ref="G45:G51" si="4">N57</f>
        <v>VILLAS UNIDAS</v>
      </c>
      <c r="H45" s="78" t="s">
        <v>53</v>
      </c>
      <c r="I45" s="79" t="str">
        <f>N65</f>
        <v>DEF. DE CAMBACERES</v>
      </c>
      <c r="J45" s="14"/>
      <c r="K45" s="11">
        <f t="shared" si="2"/>
        <v>11</v>
      </c>
      <c r="L45" s="37" t="str">
        <f>+IF(D$11=11,E$11,IF(D$12=11,E$12,IF(D$13=11,E$13,IF(D$14=11,E$14,IF(D$15=11,E$15,IF(D$16=11,E$16,IF(D$17=11,E$17,IF(D$18=11,E$18,IF(D$19=11,E$19,IF(D$20=11,E$20,IF(D$21=11,E21,IF(D$22=11,E$22,IF(D$23=11,E$23,IF(D$24=11,E$24," "))))))))))))))</f>
        <v>ARSENAL F.C.</v>
      </c>
      <c r="M45" s="37" t="e">
        <f>+IF(#REF!=11,#REF!,IF(#REF!=11,#REF!,IF(#REF!=11,#REF!,IF(#REF!=11,#REF!,IF(D$27=11,E$27,IF(D$28=11,E$28,IF(D$29=11,E$29,IF(D$30=11,E$30," "))))))))</f>
        <v>#REF!</v>
      </c>
      <c r="N45" s="37" t="str">
        <f>+IF(H$11=11,G$11,IF(H$12=11,G$12,IF(H$13=11,G$13,IF(H$14=11,G$14,IF(H$15=11,G$15,IF(H$16=11,G$16,IF(H$17=11,G$17,IF(H$18=11,G$18,IF(H$19=11,G$19,IF(H$20=11,G$20,IF(H$21=11,G$21,IF(H$22=11,G$22,IF(H$23=11,G$23,IF(H$24=11,G$24," "))))))))))))))</f>
        <v>ITUZAINGÓ</v>
      </c>
      <c r="O45" s="37" t="e">
        <f>+IF(H$19=11,G$19,IF(H$20=11,G$20,IF(H$21=11,G$21,IF(#REF!=11,#REF!,IF(H$27=11,G$27,IF(H$28=11,G$28,IF(H$29=11,G$29,IF(H$30=11,G$30," "))))))))</f>
        <v>#REF!</v>
      </c>
    </row>
    <row r="46" spans="3:15" ht="12.95" customHeight="1" x14ac:dyDescent="0.2">
      <c r="C46" s="71" t="str">
        <f t="shared" si="3"/>
        <v>BERAZATEGUI</v>
      </c>
      <c r="D46" s="72" t="s">
        <v>53</v>
      </c>
      <c r="E46" s="73" t="str">
        <f>L56</f>
        <v>TALLERES (CBA.)</v>
      </c>
      <c r="F46" s="49"/>
      <c r="G46" s="77" t="str">
        <f t="shared" si="4"/>
        <v>SAN MARTÍN (B.)</v>
      </c>
      <c r="H46" s="78" t="s">
        <v>53</v>
      </c>
      <c r="I46" s="79" t="str">
        <f>N56</f>
        <v>QUILMES A.C.</v>
      </c>
      <c r="J46" s="14"/>
      <c r="K46" s="11">
        <f t="shared" si="2"/>
        <v>12</v>
      </c>
      <c r="L46" s="37" t="str">
        <f>+IF(D$11=12,E$11,IF(D$12=12,E$12,IF(D$13=12,E$13,IF(D$14=12,E$14,IF(D$15=12,E$15,IF(D$16=12,E$16,IF(D$17=12,E$17,IF(D$18=12,E$18,IF(D$19=12,E$19,IF(D$20=12,E$20,IF(D$21=12,E32,IF(D$22=12,E$22,IF(D$23=12,E$23,IF(D$24=12,E$24," "))))))))))))))</f>
        <v>CAÑUELAS F.C.</v>
      </c>
      <c r="M46" s="37" t="e">
        <f>+IF(#REF!=12,#REF!,IF(#REF!=12,#REF!,IF(#REF!=12,#REF!,IF(#REF!=12,#REF!,IF(D$27=12,E$27,IF(D$28=12,E$28,IF(D$29=12,E$29,IF(D$30=12,E$30," "))))))))</f>
        <v>#REF!</v>
      </c>
      <c r="N46" s="37" t="str">
        <f>+IF(H$11=12,G$11,IF(H$12=12,G$12,IF(H$13=12,G$13,IF(H$14=12,G$14,IF(H$15=12,G$15,IF(H$16=12,G$16,IF(H$17=12,G$17,IF(H$18=12,G$18,IF(H$19=12,G$19,IF(H$20=12,G$20,IF(H$21=12,G$21,IF(H$22=12,G$22,IF(H$23=12,G$23,IF(H$24=12,G$24," "))))))))))))))</f>
        <v>SP. ITALIANO</v>
      </c>
      <c r="O46" s="37" t="str">
        <f>+IF(H$19=12,G$19,IF(H$20=12,G$20,IF(H$21=12,G$21,IF(#REF!=12,#REF!,IF(H$27=12,G$27,IF(H$28=12,G$28,IF(H$29=12,G$29,IF(H$30=12,G$30," "))))))))</f>
        <v>SP. ITALIANO</v>
      </c>
    </row>
    <row r="47" spans="3:15" ht="12.95" customHeight="1" x14ac:dyDescent="0.2">
      <c r="C47" s="71" t="str">
        <f t="shared" si="3"/>
        <v>TALLERES (R.E.)</v>
      </c>
      <c r="D47" s="72" t="s">
        <v>53</v>
      </c>
      <c r="E47" s="73" t="str">
        <f>L55</f>
        <v>DEP. LAFERRERE</v>
      </c>
      <c r="F47" s="49"/>
      <c r="G47" s="77" t="str">
        <f t="shared" si="4"/>
        <v>JUV. UNIDA</v>
      </c>
      <c r="H47" s="78" t="s">
        <v>53</v>
      </c>
      <c r="I47" s="79" t="str">
        <f>N55</f>
        <v>SACACHISPAS F.C.</v>
      </c>
      <c r="J47" s="14"/>
      <c r="K47" s="11">
        <f t="shared" si="2"/>
        <v>13</v>
      </c>
      <c r="L47" s="37" t="str">
        <f>+IF(D$11=13,E$11,IF(D$12=13,E$12,IF(D$13=13,E$13,IF(D$14=13,E$14,IF(D$15=13,E$15,IF(D$16=13,E$16,IF(D$17=13,E$17,IF(D$18=13,E$18,IF(D$19=13,E$19,IF(D$20=13,E$20,IF(D$21=13,E33,IF(D$22=13,E$22,IF(D$23=13,E$23,IF(D$24=13,E$24," "))))))))))))))</f>
        <v>F.C. MIDLAND</v>
      </c>
      <c r="M47" s="37" t="e">
        <f>+IF(#REF!=13,#REF!,IF(#REF!=13,#REF!,IF(#REF!=13,#REF!,IF(#REF!=13,#REF!,IF(D$27=13,E$27,IF(D$28=13,E$28,IF(D$29=13,E$29,IF(D$30=13,E$30," "))))))))</f>
        <v>#REF!</v>
      </c>
      <c r="N47" s="37" t="str">
        <f>+IF(H$11=13,G$11,IF(H$12=13,G$12,IF(H$13=13,G$13,IF(H$14=13,G$14,IF(H$15=13,G$15,IF(H$16=13,G$16,IF(H$17=13,G$17,IF(H$18=13,G$18,IF(H$19=13,G$19,IF(H$20=13,G$20,IF(H$21=13,G$21,IF(H$22=13,G$22,IF(H$23=13,G$23,IF(H$24=13,G$24," "))))))))))))))</f>
        <v>GRAL. LAMADRID</v>
      </c>
      <c r="O47" s="37" t="e">
        <f>+IF(H$19=13,G$19,IF(H$20=13,G$20,IF(H$21=13,G$21,IF(#REF!=13,#REF!,IF(H$27=13,G$27,IF(H$28=13,G$28,IF(H$29=13,G$29,IF(H$30=13,G$30," "))))))))</f>
        <v>#REF!</v>
      </c>
    </row>
    <row r="48" spans="3:15" ht="12.95" customHeight="1" x14ac:dyDescent="0.2">
      <c r="C48" s="71" t="str">
        <f t="shared" si="3"/>
        <v>AT. DE RAFAELA</v>
      </c>
      <c r="D48" s="72" t="s">
        <v>53</v>
      </c>
      <c r="E48" s="73" t="str">
        <f>L54</f>
        <v>DEP. MAIPÚ (MZA.)</v>
      </c>
      <c r="F48" s="49"/>
      <c r="G48" s="77" t="str">
        <f t="shared" si="4"/>
        <v>SP. BARRACAS</v>
      </c>
      <c r="H48" s="78" t="s">
        <v>53</v>
      </c>
      <c r="I48" s="79" t="str">
        <f>N54</f>
        <v>CANNING</v>
      </c>
      <c r="J48" s="14"/>
      <c r="K48" s="11">
        <f t="shared" si="2"/>
        <v>14</v>
      </c>
      <c r="L48" s="37" t="str">
        <f>+IF(D$11=14,E$11,IF(D$12=14,E$12,IF(D$13=14,E$13,IF(D$14=14,E$14,IF(D$15=14,E$15,IF(D$16=14,E$16,IF(D$17=14,E$17,IF(D$18=14,E$18,IF(D$19=14,E$19,IF(D$20=14,E$20,IF(D$21=14,E34,IF(D$22=14,E$22,IF(D$23=14,E$23,IF(D$24=14,E$24," "))))))))))))))</f>
        <v>LIBRE</v>
      </c>
      <c r="M48" s="37" t="e">
        <f>+IF(#REF!=14,#REF!,IF(#REF!=14,#REF!,IF(#REF!=14,#REF!,IF(#REF!=14,#REF!,IF(D$27=14,E$27,IF(D$28=14,E$28,IF(D$29=14,E$29,IF(D$30=14,E$30," "))))))))</f>
        <v>#REF!</v>
      </c>
      <c r="N48" s="37" t="str">
        <f>+IF(H$11=14,G$11,IF(H$12=14,G$12,IF(H$13=14,G$13,IF(H$14=14,G$14,IF(H$15=14,G$15,IF(H$16=14,G$16,IF(H$17=14,G$17,IF(H$18=14,G$18,IF(H$19=14,G$19,IF(H$20=14,G$20,IF(H$21=14,G$21,IF(H$22=14,G$22,IF(H$23=14,G$23,IF(H$24=14,G$24," "))))))))))))))</f>
        <v>DEF. DE CAMBACERES</v>
      </c>
      <c r="O48" s="37" t="e">
        <f>+IF(H$19=14,G$19,IF(H$20=14,G$20,IF(H$21=14,G$21,IF(#REF!=14,#REF!,IF(H$27=14,G$27,IF(H$28=14,G$28,IF(H$29=14,G$29,IF(H$30=14,G$30," "))))))))</f>
        <v>#REF!</v>
      </c>
    </row>
    <row r="49" spans="3:15" ht="12.95" customHeight="1" x14ac:dyDescent="0.2">
      <c r="C49" s="71" t="s">
        <v>86</v>
      </c>
      <c r="D49" s="72" t="s">
        <v>53</v>
      </c>
      <c r="E49" s="73" t="str">
        <f>L53</f>
        <v>ARG. DE MERLO</v>
      </c>
      <c r="F49" s="65"/>
      <c r="G49" s="77" t="str">
        <f t="shared" si="4"/>
        <v>TIGRE</v>
      </c>
      <c r="H49" s="78" t="s">
        <v>53</v>
      </c>
      <c r="I49" s="79" t="str">
        <f>N53</f>
        <v>TROCHA (Mercedes)</v>
      </c>
      <c r="J49" s="14"/>
      <c r="K49" s="11">
        <f t="shared" si="2"/>
        <v>15</v>
      </c>
      <c r="L49" s="37"/>
      <c r="M49" s="37"/>
      <c r="N49" s="37"/>
      <c r="O49" s="37" t="e">
        <f>+IF(H$19=15,G$19,IF(H$20=15,G$20,IF(H$21=15,G$21,IF(#REF!=15,#REF!,IF(H$27=15,G$27,IF(H$28=15,G$28,IF(H$29=15,G$29,IF(H$30=15,G$30," "))))))))</f>
        <v>#REF!</v>
      </c>
    </row>
    <row r="50" spans="3:15" ht="12.75" customHeight="1" x14ac:dyDescent="0.2">
      <c r="C50" s="71" t="str">
        <f t="shared" si="3"/>
        <v>ARSENAL F.C.</v>
      </c>
      <c r="D50" s="72" t="s">
        <v>53</v>
      </c>
      <c r="E50" s="73" t="str">
        <f>L52</f>
        <v>N.O. BOYS</v>
      </c>
      <c r="F50" s="65"/>
      <c r="G50" s="77" t="str">
        <f t="shared" si="4"/>
        <v>ITUZAINGÓ</v>
      </c>
      <c r="H50" s="78" t="s">
        <v>53</v>
      </c>
      <c r="I50" s="79" t="str">
        <f>N52</f>
        <v>CHACARITA JRS.</v>
      </c>
      <c r="J50" s="14"/>
      <c r="K50" s="11">
        <f>1+K49</f>
        <v>16</v>
      </c>
      <c r="L50" s="37"/>
      <c r="M50" s="37"/>
      <c r="N50" s="37"/>
      <c r="O50" s="37" t="e">
        <f>+IF(H$19=16,G$19,IF(H$20=16,G$20,IF(H$21=16,G$21,IF(#REF!=16,#REF!,IF(H$27=16,G$27,IF(H$28=16,G$28,IF(H$29=16,G$29,IF(H$30=16,G$30," "))))))))</f>
        <v>#REF!</v>
      </c>
    </row>
    <row r="51" spans="3:15" ht="13.5" thickBot="1" x14ac:dyDescent="0.25">
      <c r="C51" s="74" t="str">
        <f t="shared" si="3"/>
        <v>CAÑUELAS F.C.</v>
      </c>
      <c r="D51" s="75" t="s">
        <v>53</v>
      </c>
      <c r="E51" s="76" t="str">
        <f>L64</f>
        <v>F.C. MIDLAND</v>
      </c>
      <c r="F51" s="65"/>
      <c r="G51" s="80" t="str">
        <f t="shared" si="4"/>
        <v>SP. ITALIANO</v>
      </c>
      <c r="H51" s="81" t="s">
        <v>53</v>
      </c>
      <c r="I51" s="82" t="str">
        <f>N64</f>
        <v>GRAL. LAMADRID</v>
      </c>
      <c r="J51" s="14"/>
    </row>
    <row r="52" spans="3:15" ht="18" customHeight="1" thickBot="1" x14ac:dyDescent="0.25">
      <c r="C52" s="113"/>
      <c r="D52" s="113"/>
      <c r="E52" s="113"/>
      <c r="F52" s="65"/>
      <c r="G52" s="65"/>
      <c r="H52" s="65"/>
      <c r="I52" s="65"/>
      <c r="J52" s="14"/>
      <c r="K52" s="2" t="s">
        <v>58</v>
      </c>
      <c r="L52" s="86" t="str">
        <f>+IF(L35&lt;&gt;" ",L35,"1")</f>
        <v>N.O. BOYS</v>
      </c>
      <c r="M52" s="86">
        <v>1</v>
      </c>
      <c r="N52" s="87" t="str">
        <f>+IF(N35&lt;&gt;" ",N35,"1")</f>
        <v>CHACARITA JRS.</v>
      </c>
      <c r="O52" s="87">
        <v>1</v>
      </c>
    </row>
    <row r="53" spans="3:15" ht="12.95" customHeight="1" x14ac:dyDescent="0.2">
      <c r="C53" s="94" t="s">
        <v>31</v>
      </c>
      <c r="D53" s="95"/>
      <c r="E53" s="96"/>
      <c r="F53" s="49"/>
      <c r="G53" s="91" t="s">
        <v>31</v>
      </c>
      <c r="H53" s="92"/>
      <c r="I53" s="93"/>
      <c r="J53" s="14"/>
      <c r="K53" s="2"/>
      <c r="L53" s="86" t="str">
        <f>+IF(L36&lt;&gt;" ",L36,"2")</f>
        <v>ARG. DE MERLO</v>
      </c>
      <c r="M53" s="86">
        <v>2</v>
      </c>
      <c r="N53" s="87" t="str">
        <f>+IF(N36&lt;&gt;" ",N36,"2")</f>
        <v>TROCHA (Mercedes)</v>
      </c>
      <c r="O53" s="87">
        <v>2</v>
      </c>
    </row>
    <row r="54" spans="3:15" ht="12.95" customHeight="1" x14ac:dyDescent="0.2">
      <c r="C54" s="89" t="str">
        <f>L65</f>
        <v>LIBRE</v>
      </c>
      <c r="D54" s="72" t="s">
        <v>53</v>
      </c>
      <c r="E54" s="73" t="str">
        <f>L63</f>
        <v>CAÑUELAS F.C.</v>
      </c>
      <c r="F54" s="49"/>
      <c r="G54" s="77" t="str">
        <f>N65</f>
        <v>DEF. DE CAMBACERES</v>
      </c>
      <c r="H54" s="78" t="s">
        <v>53</v>
      </c>
      <c r="I54" s="79" t="str">
        <f>N63</f>
        <v>SP. ITALIANO</v>
      </c>
      <c r="J54" s="14"/>
      <c r="K54" s="2"/>
      <c r="L54" s="86" t="str">
        <f>+IF(L37&lt;&gt;" ",L37,"3")</f>
        <v>DEP. MAIPÚ (MZA.)</v>
      </c>
      <c r="M54" s="86">
        <v>3</v>
      </c>
      <c r="N54" s="87" t="str">
        <f>+IF(N37&lt;&gt;" ",N37,"3")</f>
        <v>CANNING</v>
      </c>
      <c r="O54" s="87">
        <v>3</v>
      </c>
    </row>
    <row r="55" spans="3:15" ht="12.95" customHeight="1" x14ac:dyDescent="0.2">
      <c r="C55" s="71" t="str">
        <f>L64</f>
        <v>F.C. MIDLAND</v>
      </c>
      <c r="D55" s="72" t="s">
        <v>53</v>
      </c>
      <c r="E55" s="73" t="str">
        <f>L62</f>
        <v>ARSENAL F.C.</v>
      </c>
      <c r="F55" s="49"/>
      <c r="G55" s="77" t="str">
        <f>N64</f>
        <v>GRAL. LAMADRID</v>
      </c>
      <c r="H55" s="78" t="s">
        <v>53</v>
      </c>
      <c r="I55" s="79" t="str">
        <f>N62</f>
        <v>ITUZAINGÓ</v>
      </c>
      <c r="J55" s="14"/>
      <c r="K55" s="2"/>
      <c r="L55" s="86" t="str">
        <f>+IF(L38&lt;&gt;" ",L38,"4")</f>
        <v>DEP. LAFERRERE</v>
      </c>
      <c r="M55" s="86">
        <v>4</v>
      </c>
      <c r="N55" s="87" t="str">
        <f>+IF(N38&lt;&gt;" ",N38,"4")</f>
        <v>SACACHISPAS F.C.</v>
      </c>
      <c r="O55" s="87">
        <v>4</v>
      </c>
    </row>
    <row r="56" spans="3:15" ht="12.95" customHeight="1" x14ac:dyDescent="0.2">
      <c r="C56" s="71" t="str">
        <f>L52</f>
        <v>N.O. BOYS</v>
      </c>
      <c r="D56" s="72" t="s">
        <v>53</v>
      </c>
      <c r="E56" s="73" t="s">
        <v>86</v>
      </c>
      <c r="F56" s="49"/>
      <c r="G56" s="77" t="str">
        <f>N52</f>
        <v>CHACARITA JRS.</v>
      </c>
      <c r="H56" s="78" t="s">
        <v>53</v>
      </c>
      <c r="I56" s="79" t="str">
        <f>N61</f>
        <v>TIGRE</v>
      </c>
      <c r="J56" s="14"/>
      <c r="K56" s="2"/>
      <c r="L56" s="86" t="str">
        <f>+IF(L39&lt;&gt;" ",L39,"5")</f>
        <v>TALLERES (CBA.)</v>
      </c>
      <c r="M56" s="86">
        <v>5</v>
      </c>
      <c r="N56" s="87" t="str">
        <f>+IF(N39&lt;&gt;" ",N39,"5")</f>
        <v>QUILMES A.C.</v>
      </c>
      <c r="O56" s="87">
        <v>5</v>
      </c>
    </row>
    <row r="57" spans="3:15" ht="12.95" customHeight="1" x14ac:dyDescent="0.2">
      <c r="C57" s="71" t="str">
        <f>L53</f>
        <v>ARG. DE MERLO</v>
      </c>
      <c r="D57" s="72" t="s">
        <v>53</v>
      </c>
      <c r="E57" s="73" t="str">
        <f>L60</f>
        <v>AT. DE RAFAELA</v>
      </c>
      <c r="F57" s="65"/>
      <c r="G57" s="77" t="str">
        <f>N53</f>
        <v>TROCHA (Mercedes)</v>
      </c>
      <c r="H57" s="78" t="s">
        <v>53</v>
      </c>
      <c r="I57" s="79" t="str">
        <f>N60</f>
        <v>SP. BARRACAS</v>
      </c>
      <c r="J57" s="14"/>
      <c r="K57" s="2"/>
      <c r="L57" s="86" t="str">
        <f>+IF(L40&lt;&gt;" ",L40,"6")</f>
        <v>NVA. CHICAGO</v>
      </c>
      <c r="M57" s="86">
        <v>6</v>
      </c>
      <c r="N57" s="87" t="str">
        <f>+IF(N40&lt;&gt;" ",N40,"6")</f>
        <v>VILLAS UNIDAS</v>
      </c>
      <c r="O57" s="87">
        <v>6</v>
      </c>
    </row>
    <row r="58" spans="3:15" ht="12.95" customHeight="1" x14ac:dyDescent="0.2">
      <c r="C58" s="71" t="str">
        <f>L54</f>
        <v>DEP. MAIPÚ (MZA.)</v>
      </c>
      <c r="D58" s="72" t="s">
        <v>53</v>
      </c>
      <c r="E58" s="73" t="str">
        <f>L59</f>
        <v>TALLERES (R.E.)</v>
      </c>
      <c r="F58" s="65"/>
      <c r="G58" s="77" t="str">
        <f>N54</f>
        <v>CANNING</v>
      </c>
      <c r="H58" s="78" t="s">
        <v>53</v>
      </c>
      <c r="I58" s="79" t="str">
        <f>N59</f>
        <v>JUV. UNIDA</v>
      </c>
      <c r="J58" s="14"/>
      <c r="K58" s="2"/>
      <c r="L58" s="86" t="str">
        <f>+IF(L41&lt;&gt;" ",L41,"7")</f>
        <v>BERAZATEGUI</v>
      </c>
      <c r="M58" s="86">
        <v>7</v>
      </c>
      <c r="N58" s="87" t="str">
        <f>+IF(N41&lt;&gt;" ",N41,"7")</f>
        <v>SAN MARTÍN (B.)</v>
      </c>
      <c r="O58" s="87">
        <v>7</v>
      </c>
    </row>
    <row r="59" spans="3:15" ht="12.95" customHeight="1" x14ac:dyDescent="0.2">
      <c r="C59" s="71" t="str">
        <f>L55</f>
        <v>DEP. LAFERRERE</v>
      </c>
      <c r="D59" s="72" t="s">
        <v>53</v>
      </c>
      <c r="E59" s="73" t="str">
        <f>L58</f>
        <v>BERAZATEGUI</v>
      </c>
      <c r="F59" s="66"/>
      <c r="G59" s="77" t="str">
        <f>N55</f>
        <v>SACACHISPAS F.C.</v>
      </c>
      <c r="H59" s="78" t="s">
        <v>53</v>
      </c>
      <c r="I59" s="79" t="str">
        <f>N58</f>
        <v>SAN MARTÍN (B.)</v>
      </c>
      <c r="J59" s="14"/>
      <c r="K59" s="2"/>
      <c r="L59" s="86" t="str">
        <f>+IF(L42&lt;&gt;" ",L42,"8")</f>
        <v>TALLERES (R.E.)</v>
      </c>
      <c r="M59" s="86">
        <v>8</v>
      </c>
      <c r="N59" s="87" t="str">
        <f>+IF(N42&lt;&gt;" ",N42,"8")</f>
        <v>JUV. UNIDA</v>
      </c>
      <c r="O59" s="87">
        <v>8</v>
      </c>
    </row>
    <row r="60" spans="3:15" ht="12.95" customHeight="1" thickBot="1" x14ac:dyDescent="0.25">
      <c r="C60" s="74" t="str">
        <f>L56</f>
        <v>TALLERES (CBA.)</v>
      </c>
      <c r="D60" s="75" t="s">
        <v>53</v>
      </c>
      <c r="E60" s="76" t="str">
        <f>L57</f>
        <v>NVA. CHICAGO</v>
      </c>
      <c r="F60" s="66"/>
      <c r="G60" s="80" t="str">
        <f>N56</f>
        <v>QUILMES A.C.</v>
      </c>
      <c r="H60" s="81" t="s">
        <v>53</v>
      </c>
      <c r="I60" s="82" t="str">
        <f>N57</f>
        <v>VILLAS UNIDAS</v>
      </c>
      <c r="J60" s="14"/>
      <c r="K60" s="2"/>
      <c r="L60" s="86" t="str">
        <f>+IF(L43&lt;&gt;" ",L43,"9")</f>
        <v>AT. DE RAFAELA</v>
      </c>
      <c r="M60" s="86">
        <v>9</v>
      </c>
      <c r="N60" s="87" t="str">
        <f>+IF(N43&lt;&gt;" ",N43,"9")</f>
        <v>SP. BARRACAS</v>
      </c>
      <c r="O60" s="87">
        <v>9</v>
      </c>
    </row>
    <row r="61" spans="3:15" ht="12.95" customHeight="1" thickBot="1" x14ac:dyDescent="0.25">
      <c r="C61" s="113"/>
      <c r="D61" s="113"/>
      <c r="E61" s="113"/>
      <c r="F61" s="66"/>
      <c r="G61" s="65"/>
      <c r="H61" s="65"/>
      <c r="I61" s="65"/>
      <c r="J61" s="14"/>
      <c r="K61" s="2"/>
      <c r="L61" s="86">
        <f>+IF(L44&lt;&gt;" ",L44,"10")</f>
        <v>0</v>
      </c>
      <c r="M61" s="86">
        <v>10</v>
      </c>
      <c r="N61" s="87" t="str">
        <f>+IF(N44&lt;&gt;" ",N44,"10")</f>
        <v>TIGRE</v>
      </c>
      <c r="O61" s="87">
        <v>10</v>
      </c>
    </row>
    <row r="62" spans="3:15" ht="12.95" customHeight="1" x14ac:dyDescent="0.2">
      <c r="C62" s="94" t="s">
        <v>32</v>
      </c>
      <c r="D62" s="95"/>
      <c r="E62" s="96"/>
      <c r="F62" s="49"/>
      <c r="G62" s="91" t="s">
        <v>32</v>
      </c>
      <c r="H62" s="92"/>
      <c r="I62" s="93"/>
      <c r="J62" s="14"/>
      <c r="K62" s="2"/>
      <c r="L62" s="86" t="str">
        <f>+IF(L45&lt;&gt;" ",L45,"11")</f>
        <v>ARSENAL F.C.</v>
      </c>
      <c r="M62" s="86">
        <v>11</v>
      </c>
      <c r="N62" s="87" t="str">
        <f>+IF(N45&lt;&gt;" ",N45,"11")</f>
        <v>ITUZAINGÓ</v>
      </c>
      <c r="O62" s="87">
        <v>11</v>
      </c>
    </row>
    <row r="63" spans="3:15" ht="12.95" customHeight="1" x14ac:dyDescent="0.2">
      <c r="C63" s="71" t="str">
        <f t="shared" ref="C63:C69" si="5">L56</f>
        <v>TALLERES (CBA.)</v>
      </c>
      <c r="D63" s="72" t="s">
        <v>53</v>
      </c>
      <c r="E63" s="90" t="str">
        <f>L65</f>
        <v>LIBRE</v>
      </c>
      <c r="F63" s="49"/>
      <c r="G63" s="77" t="str">
        <f t="shared" ref="G63:G69" si="6">N56</f>
        <v>QUILMES A.C.</v>
      </c>
      <c r="H63" s="78" t="s">
        <v>53</v>
      </c>
      <c r="I63" s="79" t="str">
        <f>N65</f>
        <v>DEF. DE CAMBACERES</v>
      </c>
      <c r="J63" s="14"/>
      <c r="K63" s="2"/>
      <c r="L63" s="86" t="str">
        <f>+IF(L46&lt;&gt;" ",L46,"12")</f>
        <v>CAÑUELAS F.C.</v>
      </c>
      <c r="M63" s="86">
        <v>12</v>
      </c>
      <c r="N63" s="87" t="str">
        <f>+IF(N46&lt;&gt;" ",N46,"12")</f>
        <v>SP. ITALIANO</v>
      </c>
      <c r="O63" s="87">
        <v>12</v>
      </c>
    </row>
    <row r="64" spans="3:15" ht="12.95" customHeight="1" x14ac:dyDescent="0.2">
      <c r="C64" s="71" t="str">
        <f t="shared" si="5"/>
        <v>NVA. CHICAGO</v>
      </c>
      <c r="D64" s="72" t="s">
        <v>53</v>
      </c>
      <c r="E64" s="73" t="str">
        <f>L55</f>
        <v>DEP. LAFERRERE</v>
      </c>
      <c r="F64" s="66"/>
      <c r="G64" s="77" t="str">
        <f t="shared" si="6"/>
        <v>VILLAS UNIDAS</v>
      </c>
      <c r="H64" s="78" t="s">
        <v>53</v>
      </c>
      <c r="I64" s="79" t="str">
        <f>N55</f>
        <v>SACACHISPAS F.C.</v>
      </c>
      <c r="J64" s="14"/>
      <c r="K64" s="2"/>
      <c r="L64" s="86" t="str">
        <f>+IF(L47&lt;&gt;" ",L47,"13")</f>
        <v>F.C. MIDLAND</v>
      </c>
      <c r="M64" s="86">
        <v>13</v>
      </c>
      <c r="N64" s="87" t="str">
        <f>+IF(N47&lt;&gt;" ",N47,"13")</f>
        <v>GRAL. LAMADRID</v>
      </c>
      <c r="O64" s="87">
        <v>13</v>
      </c>
    </row>
    <row r="65" spans="3:15" ht="12.95" customHeight="1" x14ac:dyDescent="0.2">
      <c r="C65" s="71" t="str">
        <f t="shared" si="5"/>
        <v>BERAZATEGUI</v>
      </c>
      <c r="D65" s="72" t="s">
        <v>53</v>
      </c>
      <c r="E65" s="73" t="str">
        <f>L54</f>
        <v>DEP. MAIPÚ (MZA.)</v>
      </c>
      <c r="F65" s="49"/>
      <c r="G65" s="77" t="str">
        <f t="shared" si="6"/>
        <v>SAN MARTÍN (B.)</v>
      </c>
      <c r="H65" s="78" t="s">
        <v>53</v>
      </c>
      <c r="I65" s="79" t="str">
        <f>N54</f>
        <v>CANNING</v>
      </c>
      <c r="J65" s="14"/>
      <c r="K65" s="2"/>
      <c r="L65" s="86" t="str">
        <f>+IF(L48&lt;&gt;" ",L48,"14")</f>
        <v>LIBRE</v>
      </c>
      <c r="M65" s="86">
        <v>14</v>
      </c>
      <c r="N65" s="87" t="str">
        <f>+IF(N48&lt;&gt;" ",N48,"14")</f>
        <v>DEF. DE CAMBACERES</v>
      </c>
      <c r="O65" s="87">
        <v>14</v>
      </c>
    </row>
    <row r="66" spans="3:15" ht="12.95" customHeight="1" x14ac:dyDescent="0.2">
      <c r="C66" s="71" t="str">
        <f t="shared" si="5"/>
        <v>TALLERES (R.E.)</v>
      </c>
      <c r="D66" s="72" t="s">
        <v>53</v>
      </c>
      <c r="E66" s="73" t="str">
        <f>L53</f>
        <v>ARG. DE MERLO</v>
      </c>
      <c r="F66" s="49"/>
      <c r="G66" s="77" t="str">
        <f t="shared" si="6"/>
        <v>JUV. UNIDA</v>
      </c>
      <c r="H66" s="78" t="s">
        <v>53</v>
      </c>
      <c r="I66" s="79" t="str">
        <f>N53</f>
        <v>TROCHA (Mercedes)</v>
      </c>
      <c r="J66" s="14"/>
      <c r="K66" s="2"/>
      <c r="L66" s="57"/>
      <c r="M66" s="56"/>
      <c r="N66" s="59"/>
      <c r="O66" s="59"/>
    </row>
    <row r="67" spans="3:15" ht="12.95" customHeight="1" x14ac:dyDescent="0.2">
      <c r="C67" s="71" t="str">
        <f t="shared" si="5"/>
        <v>AT. DE RAFAELA</v>
      </c>
      <c r="D67" s="72" t="s">
        <v>53</v>
      </c>
      <c r="E67" s="73" t="str">
        <f>L52</f>
        <v>N.O. BOYS</v>
      </c>
      <c r="F67" s="65"/>
      <c r="G67" s="77" t="str">
        <f t="shared" si="6"/>
        <v>SP. BARRACAS</v>
      </c>
      <c r="H67" s="78" t="s">
        <v>53</v>
      </c>
      <c r="I67" s="79" t="str">
        <f>N52</f>
        <v>CHACARITA JRS.</v>
      </c>
      <c r="J67" s="14"/>
      <c r="K67" s="2"/>
      <c r="L67" s="57" t="str">
        <f>+IF(L47&lt;&gt;" ",L47,IF(M47&lt;&gt;" ",M47,"13"))</f>
        <v>F.C. MIDLAND</v>
      </c>
      <c r="M67" s="56">
        <v>13</v>
      </c>
      <c r="N67" s="59"/>
      <c r="O67" s="59"/>
    </row>
    <row r="68" spans="3:15" ht="12.95" customHeight="1" x14ac:dyDescent="0.25">
      <c r="C68" s="71" t="s">
        <v>86</v>
      </c>
      <c r="D68" s="72" t="s">
        <v>53</v>
      </c>
      <c r="E68" s="73" t="str">
        <f>L64</f>
        <v>F.C. MIDLAND</v>
      </c>
      <c r="F68" s="63"/>
      <c r="G68" s="77" t="str">
        <f t="shared" si="6"/>
        <v>TIGRE</v>
      </c>
      <c r="H68" s="78" t="s">
        <v>53</v>
      </c>
      <c r="I68" s="79" t="str">
        <f>N64</f>
        <v>GRAL. LAMADRID</v>
      </c>
      <c r="J68" s="14"/>
      <c r="K68" s="2"/>
      <c r="L68" s="57" t="str">
        <f>+IF(L48&lt;&gt;" ",L48,IF(M48&lt;&gt;" ",M48,"14"))</f>
        <v>LIBRE</v>
      </c>
      <c r="M68" s="56">
        <v>14</v>
      </c>
      <c r="N68" s="59"/>
      <c r="O68" s="59"/>
    </row>
    <row r="69" spans="3:15" ht="12.95" customHeight="1" thickBot="1" x14ac:dyDescent="0.3">
      <c r="C69" s="74" t="str">
        <f t="shared" si="5"/>
        <v>ARSENAL F.C.</v>
      </c>
      <c r="D69" s="75" t="s">
        <v>53</v>
      </c>
      <c r="E69" s="76" t="str">
        <f>L63</f>
        <v>CAÑUELAS F.C.</v>
      </c>
      <c r="F69" s="63"/>
      <c r="G69" s="80" t="str">
        <f t="shared" si="6"/>
        <v>ITUZAINGÓ</v>
      </c>
      <c r="H69" s="81" t="s">
        <v>53</v>
      </c>
      <c r="I69" s="82" t="str">
        <f>N63</f>
        <v>SP. ITALIANO</v>
      </c>
      <c r="J69" s="14"/>
      <c r="K69" s="2"/>
      <c r="L69" s="57">
        <f>+IF(L49&lt;&gt;" ",L49,IF(M49&lt;&gt;" ",M49,"15"))</f>
        <v>0</v>
      </c>
      <c r="M69" s="56">
        <v>15</v>
      </c>
      <c r="N69" s="59"/>
      <c r="O69" s="59"/>
    </row>
    <row r="70" spans="3:15" ht="12.95" customHeight="1" thickBot="1" x14ac:dyDescent="0.25">
      <c r="C70" s="113"/>
      <c r="D70" s="113"/>
      <c r="E70" s="113"/>
      <c r="F70" s="49"/>
      <c r="G70" s="65"/>
      <c r="H70" s="65"/>
      <c r="I70" s="65"/>
      <c r="J70" s="14"/>
      <c r="K70" s="2"/>
      <c r="L70" s="57">
        <f>+IF(L50&lt;&gt;" ",L50,IF(M50&lt;&gt;" ",M50,"16"))</f>
        <v>0</v>
      </c>
      <c r="M70" s="56">
        <v>16</v>
      </c>
      <c r="N70" s="59"/>
      <c r="O70" s="59"/>
    </row>
    <row r="71" spans="3:15" ht="12.95" customHeight="1" x14ac:dyDescent="0.2">
      <c r="C71" s="94" t="s">
        <v>33</v>
      </c>
      <c r="D71" s="95"/>
      <c r="E71" s="96"/>
      <c r="F71" s="49"/>
      <c r="G71" s="91" t="s">
        <v>33</v>
      </c>
      <c r="H71" s="92"/>
      <c r="I71" s="93"/>
      <c r="J71" s="14"/>
      <c r="L71" s="57" t="str">
        <f>+IF(N35&lt;&gt;" ",N35,"1")</f>
        <v>CHACARITA JRS.</v>
      </c>
      <c r="M71" s="56">
        <v>1</v>
      </c>
      <c r="N71" s="60" t="e">
        <f>+IF(O35&lt;&gt;" ",O35,"1")</f>
        <v>#REF!</v>
      </c>
      <c r="O71" s="58">
        <v>1</v>
      </c>
    </row>
    <row r="72" spans="3:15" ht="12.95" customHeight="1" x14ac:dyDescent="0.2">
      <c r="C72" s="89" t="str">
        <f>L65</f>
        <v>LIBRE</v>
      </c>
      <c r="D72" s="72" t="s">
        <v>53</v>
      </c>
      <c r="E72" s="73" t="str">
        <f>L62</f>
        <v>ARSENAL F.C.</v>
      </c>
      <c r="F72" s="49"/>
      <c r="G72" s="77" t="str">
        <f>N65</f>
        <v>DEF. DE CAMBACERES</v>
      </c>
      <c r="H72" s="78" t="s">
        <v>53</v>
      </c>
      <c r="I72" s="79" t="str">
        <f>N62</f>
        <v>ITUZAINGÓ</v>
      </c>
      <c r="J72" s="14"/>
      <c r="L72" s="57" t="str">
        <f>+IF(N36&lt;&gt;" ",N36,"2")</f>
        <v>TROCHA (Mercedes)</v>
      </c>
      <c r="M72" s="56">
        <v>2</v>
      </c>
      <c r="N72" s="60" t="e">
        <f>+IF(O36&lt;&gt;" ",O36,"2")</f>
        <v>#REF!</v>
      </c>
      <c r="O72" s="58">
        <v>2</v>
      </c>
    </row>
    <row r="73" spans="3:15" ht="12.95" customHeight="1" x14ac:dyDescent="0.2">
      <c r="C73" s="71" t="str">
        <f>L63</f>
        <v>CAÑUELAS F.C.</v>
      </c>
      <c r="D73" s="72" t="s">
        <v>53</v>
      </c>
      <c r="E73" s="73" t="s">
        <v>86</v>
      </c>
      <c r="F73" s="49"/>
      <c r="G73" s="77" t="str">
        <f>N63</f>
        <v>SP. ITALIANO</v>
      </c>
      <c r="H73" s="78" t="s">
        <v>53</v>
      </c>
      <c r="I73" s="79" t="str">
        <f>N61</f>
        <v>TIGRE</v>
      </c>
      <c r="J73" s="14"/>
      <c r="L73" s="57" t="str">
        <f>+IF(N37&lt;&gt;" ",N37,"3")</f>
        <v>CANNING</v>
      </c>
      <c r="M73" s="56">
        <v>3</v>
      </c>
      <c r="N73" s="60" t="e">
        <f>+IF(O37&lt;&gt;" ",O37,"3")</f>
        <v>#REF!</v>
      </c>
      <c r="O73" s="58">
        <v>3</v>
      </c>
    </row>
    <row r="74" spans="3:15" ht="12.95" customHeight="1" x14ac:dyDescent="0.2">
      <c r="C74" s="71" t="str">
        <f>L64</f>
        <v>F.C. MIDLAND</v>
      </c>
      <c r="D74" s="72" t="s">
        <v>53</v>
      </c>
      <c r="E74" s="73" t="str">
        <f>L60</f>
        <v>AT. DE RAFAELA</v>
      </c>
      <c r="F74" s="49"/>
      <c r="G74" s="77" t="str">
        <f>N64</f>
        <v>GRAL. LAMADRID</v>
      </c>
      <c r="H74" s="78" t="s">
        <v>53</v>
      </c>
      <c r="I74" s="79" t="str">
        <f>N60</f>
        <v>SP. BARRACAS</v>
      </c>
      <c r="J74" s="14"/>
      <c r="L74" s="57" t="str">
        <f>+IF(N38&lt;&gt;" ",N38,"4")</f>
        <v>SACACHISPAS F.C.</v>
      </c>
      <c r="M74" s="56">
        <v>4</v>
      </c>
      <c r="N74" s="60" t="e">
        <f>+IF(O38&lt;&gt;" ",O38,"4")</f>
        <v>#REF!</v>
      </c>
      <c r="O74" s="58">
        <v>4</v>
      </c>
    </row>
    <row r="75" spans="3:15" ht="12.95" customHeight="1" x14ac:dyDescent="0.2">
      <c r="C75" s="71" t="str">
        <f>L52</f>
        <v>N.O. BOYS</v>
      </c>
      <c r="D75" s="72" t="s">
        <v>53</v>
      </c>
      <c r="E75" s="73" t="str">
        <f>L59</f>
        <v>TALLERES (R.E.)</v>
      </c>
      <c r="F75" s="49"/>
      <c r="G75" s="77" t="str">
        <f>N52</f>
        <v>CHACARITA JRS.</v>
      </c>
      <c r="H75" s="78" t="s">
        <v>53</v>
      </c>
      <c r="I75" s="79" t="str">
        <f>N59</f>
        <v>JUV. UNIDA</v>
      </c>
      <c r="J75" s="14"/>
      <c r="L75" s="57" t="str">
        <f>+IF(N39&lt;&gt;" ",N39,"5")</f>
        <v>QUILMES A.C.</v>
      </c>
      <c r="M75" s="56">
        <v>5</v>
      </c>
      <c r="N75" s="60" t="e">
        <f>+IF(O39&lt;&gt;" ",O39,"5")</f>
        <v>#REF!</v>
      </c>
      <c r="O75" s="58">
        <v>5</v>
      </c>
    </row>
    <row r="76" spans="3:15" ht="12.95" customHeight="1" x14ac:dyDescent="0.2">
      <c r="C76" s="71" t="str">
        <f>L53</f>
        <v>ARG. DE MERLO</v>
      </c>
      <c r="D76" s="72" t="s">
        <v>53</v>
      </c>
      <c r="E76" s="73" t="str">
        <f>L58</f>
        <v>BERAZATEGUI</v>
      </c>
      <c r="F76" s="49"/>
      <c r="G76" s="77" t="str">
        <f>N53</f>
        <v>TROCHA (Mercedes)</v>
      </c>
      <c r="H76" s="78" t="s">
        <v>53</v>
      </c>
      <c r="I76" s="79" t="str">
        <f>N58</f>
        <v>SAN MARTÍN (B.)</v>
      </c>
      <c r="J76" s="14"/>
      <c r="L76" s="57" t="str">
        <f>+IF(N40&lt;&gt;" ",N40,"6")</f>
        <v>VILLAS UNIDAS</v>
      </c>
      <c r="M76" s="56">
        <v>6</v>
      </c>
      <c r="N76" s="60" t="s">
        <v>10</v>
      </c>
      <c r="O76" s="58">
        <v>6</v>
      </c>
    </row>
    <row r="77" spans="3:15" ht="12.95" customHeight="1" x14ac:dyDescent="0.2">
      <c r="C77" s="71" t="str">
        <f>L54</f>
        <v>DEP. MAIPÚ (MZA.)</v>
      </c>
      <c r="D77" s="72" t="s">
        <v>53</v>
      </c>
      <c r="E77" s="73" t="str">
        <f>L57</f>
        <v>NVA. CHICAGO</v>
      </c>
      <c r="F77" s="49"/>
      <c r="G77" s="77" t="str">
        <f>N54</f>
        <v>CANNING</v>
      </c>
      <c r="H77" s="78" t="s">
        <v>53</v>
      </c>
      <c r="I77" s="79" t="str">
        <f>N57</f>
        <v>VILLAS UNIDAS</v>
      </c>
      <c r="J77" s="14"/>
      <c r="L77" s="57" t="str">
        <f>+IF(N41&lt;&gt;" ",N41,"7")</f>
        <v>SAN MARTÍN (B.)</v>
      </c>
      <c r="M77" s="56">
        <v>7</v>
      </c>
      <c r="N77" s="60" t="str">
        <f>+IF(O41&lt;&gt;" ",O41,"7")</f>
        <v>SAN MARTÍN (B.)</v>
      </c>
      <c r="O77" s="58">
        <v>7</v>
      </c>
    </row>
    <row r="78" spans="3:15" ht="12.95" customHeight="1" thickBot="1" x14ac:dyDescent="0.25">
      <c r="C78" s="74" t="str">
        <f>L55</f>
        <v>DEP. LAFERRERE</v>
      </c>
      <c r="D78" s="75" t="s">
        <v>53</v>
      </c>
      <c r="E78" s="76" t="str">
        <f>L56</f>
        <v>TALLERES (CBA.)</v>
      </c>
      <c r="F78" s="49"/>
      <c r="G78" s="80" t="str">
        <f>N55</f>
        <v>SACACHISPAS F.C.</v>
      </c>
      <c r="H78" s="81" t="s">
        <v>53</v>
      </c>
      <c r="I78" s="82" t="str">
        <f>N56</f>
        <v>QUILMES A.C.</v>
      </c>
      <c r="J78" s="14"/>
      <c r="L78" s="57" t="str">
        <f>+IF(N42&lt;&gt;" ",N42,"8")</f>
        <v>JUV. UNIDA</v>
      </c>
      <c r="M78" s="56">
        <v>8</v>
      </c>
      <c r="N78" s="60" t="e">
        <f>+IF(O42&lt;&gt;" ",O42,"8")</f>
        <v>#REF!</v>
      </c>
      <c r="O78" s="58">
        <v>8</v>
      </c>
    </row>
    <row r="79" spans="3:15" ht="12.95" customHeight="1" thickBot="1" x14ac:dyDescent="0.25">
      <c r="C79" s="113"/>
      <c r="D79" s="113"/>
      <c r="E79" s="113"/>
      <c r="F79" s="49"/>
      <c r="G79" s="65"/>
      <c r="H79" s="65"/>
      <c r="I79" s="65"/>
      <c r="J79" s="14"/>
      <c r="L79" s="57" t="str">
        <f>+IF(N43&lt;&gt;" ",N43,"9")</f>
        <v>SP. BARRACAS</v>
      </c>
      <c r="M79" s="56">
        <v>9</v>
      </c>
      <c r="N79" s="59"/>
      <c r="O79" s="59"/>
    </row>
    <row r="80" spans="3:15" ht="12.95" customHeight="1" x14ac:dyDescent="0.2">
      <c r="C80" s="94" t="s">
        <v>34</v>
      </c>
      <c r="D80" s="95"/>
      <c r="E80" s="96"/>
      <c r="F80" s="49"/>
      <c r="G80" s="91" t="s">
        <v>34</v>
      </c>
      <c r="H80" s="92"/>
      <c r="I80" s="93"/>
      <c r="J80" s="14"/>
      <c r="L80" s="57" t="str">
        <f>+IF(N44&lt;&gt;" ",N44,"10")</f>
        <v>TIGRE</v>
      </c>
      <c r="M80" s="56">
        <v>10</v>
      </c>
      <c r="N80" s="59"/>
      <c r="O80" s="59"/>
    </row>
    <row r="81" spans="3:15" ht="12.95" customHeight="1" x14ac:dyDescent="0.2">
      <c r="C81" s="71" t="str">
        <f t="shared" ref="C81:C86" si="7">L55</f>
        <v>DEP. LAFERRERE</v>
      </c>
      <c r="D81" s="72" t="s">
        <v>53</v>
      </c>
      <c r="E81" s="90" t="str">
        <f>L65</f>
        <v>LIBRE</v>
      </c>
      <c r="F81" s="49"/>
      <c r="G81" s="77" t="str">
        <f t="shared" ref="G81:G87" si="8">N55</f>
        <v>SACACHISPAS F.C.</v>
      </c>
      <c r="H81" s="78" t="s">
        <v>53</v>
      </c>
      <c r="I81" s="79" t="str">
        <f>N65</f>
        <v>DEF. DE CAMBACERES</v>
      </c>
      <c r="J81" s="14"/>
      <c r="L81" s="57" t="str">
        <f>+IF(N45&lt;&gt;" ",N45,"11")</f>
        <v>ITUZAINGÓ</v>
      </c>
      <c r="M81" s="56">
        <v>11</v>
      </c>
      <c r="N81" s="59"/>
      <c r="O81" s="59"/>
    </row>
    <row r="82" spans="3:15" ht="12.95" customHeight="1" x14ac:dyDescent="0.2">
      <c r="C82" s="71" t="str">
        <f t="shared" si="7"/>
        <v>TALLERES (CBA.)</v>
      </c>
      <c r="D82" s="72" t="s">
        <v>53</v>
      </c>
      <c r="E82" s="73" t="str">
        <f>L54</f>
        <v>DEP. MAIPÚ (MZA.)</v>
      </c>
      <c r="F82" s="49"/>
      <c r="G82" s="77" t="str">
        <f t="shared" si="8"/>
        <v>QUILMES A.C.</v>
      </c>
      <c r="H82" s="78" t="s">
        <v>53</v>
      </c>
      <c r="I82" s="79" t="str">
        <f>N54</f>
        <v>CANNING</v>
      </c>
      <c r="J82" s="14"/>
      <c r="L82" s="57" t="str">
        <f>+IF(N46&lt;&gt;" ",N46,"12")</f>
        <v>SP. ITALIANO</v>
      </c>
      <c r="M82" s="56">
        <v>12</v>
      </c>
      <c r="N82" s="59"/>
      <c r="O82" s="59"/>
    </row>
    <row r="83" spans="3:15" ht="12.95" customHeight="1" x14ac:dyDescent="0.2">
      <c r="C83" s="71" t="str">
        <f t="shared" si="7"/>
        <v>NVA. CHICAGO</v>
      </c>
      <c r="D83" s="72" t="s">
        <v>53</v>
      </c>
      <c r="E83" s="73" t="str">
        <f>L53</f>
        <v>ARG. DE MERLO</v>
      </c>
      <c r="F83" s="49"/>
      <c r="G83" s="77" t="str">
        <f t="shared" si="8"/>
        <v>VILLAS UNIDAS</v>
      </c>
      <c r="H83" s="78" t="s">
        <v>53</v>
      </c>
      <c r="I83" s="79" t="str">
        <f>N53</f>
        <v>TROCHA (Mercedes)</v>
      </c>
      <c r="J83" s="14"/>
      <c r="L83" s="57" t="str">
        <f>+IF(N47&lt;&gt;" ",N47,"13")</f>
        <v>GRAL. LAMADRID</v>
      </c>
      <c r="M83" s="56">
        <v>13</v>
      </c>
      <c r="N83" s="59"/>
      <c r="O83" s="59"/>
    </row>
    <row r="84" spans="3:15" ht="12.95" customHeight="1" x14ac:dyDescent="0.2">
      <c r="C84" s="71" t="str">
        <f t="shared" si="7"/>
        <v>BERAZATEGUI</v>
      </c>
      <c r="D84" s="72" t="s">
        <v>53</v>
      </c>
      <c r="E84" s="73" t="str">
        <f>L52</f>
        <v>N.O. BOYS</v>
      </c>
      <c r="F84" s="49"/>
      <c r="G84" s="77" t="str">
        <f t="shared" si="8"/>
        <v>SAN MARTÍN (B.)</v>
      </c>
      <c r="H84" s="78" t="s">
        <v>53</v>
      </c>
      <c r="I84" s="79" t="str">
        <f>N52</f>
        <v>CHACARITA JRS.</v>
      </c>
      <c r="J84" s="14"/>
      <c r="L84" s="57" t="str">
        <f>+IF(N48&lt;&gt;" ",N48,"14")</f>
        <v>DEF. DE CAMBACERES</v>
      </c>
      <c r="M84" s="56">
        <v>14</v>
      </c>
      <c r="N84" s="59"/>
      <c r="O84" s="59"/>
    </row>
    <row r="85" spans="3:15" ht="12.95" customHeight="1" x14ac:dyDescent="0.2">
      <c r="C85" s="71" t="str">
        <f t="shared" si="7"/>
        <v>TALLERES (R.E.)</v>
      </c>
      <c r="D85" s="72" t="s">
        <v>53</v>
      </c>
      <c r="E85" s="73" t="str">
        <f>L64</f>
        <v>F.C. MIDLAND</v>
      </c>
      <c r="F85" s="49"/>
      <c r="G85" s="77" t="str">
        <f t="shared" si="8"/>
        <v>JUV. UNIDA</v>
      </c>
      <c r="H85" s="78" t="s">
        <v>53</v>
      </c>
      <c r="I85" s="79" t="str">
        <f>N64</f>
        <v>GRAL. LAMADRID</v>
      </c>
      <c r="J85" s="14"/>
      <c r="L85" s="57">
        <f>+IF(N49&lt;&gt;" ",N49,IF(O49&lt;&gt;" ",O49,"15"))</f>
        <v>0</v>
      </c>
      <c r="M85" s="56">
        <v>15</v>
      </c>
      <c r="N85" s="59"/>
      <c r="O85" s="59"/>
    </row>
    <row r="86" spans="3:15" ht="12.95" customHeight="1" x14ac:dyDescent="0.2">
      <c r="C86" s="71" t="str">
        <f t="shared" si="7"/>
        <v>AT. DE RAFAELA</v>
      </c>
      <c r="D86" s="72" t="s">
        <v>53</v>
      </c>
      <c r="E86" s="73" t="str">
        <f>L63</f>
        <v>CAÑUELAS F.C.</v>
      </c>
      <c r="F86" s="49"/>
      <c r="G86" s="77" t="str">
        <f t="shared" si="8"/>
        <v>SP. BARRACAS</v>
      </c>
      <c r="H86" s="78" t="s">
        <v>53</v>
      </c>
      <c r="I86" s="79" t="str">
        <f>N63</f>
        <v>SP. ITALIANO</v>
      </c>
      <c r="J86" s="14"/>
      <c r="L86" s="57">
        <f>+IF(N50&lt;&gt;" ",N50,IF(O50&lt;&gt;" ",O50,"16"))</f>
        <v>0</v>
      </c>
      <c r="M86" s="56">
        <v>16</v>
      </c>
      <c r="N86" s="59"/>
      <c r="O86" s="59"/>
    </row>
    <row r="87" spans="3:15" ht="12.95" customHeight="1" thickBot="1" x14ac:dyDescent="0.25">
      <c r="C87" s="74" t="s">
        <v>86</v>
      </c>
      <c r="D87" s="75" t="s">
        <v>53</v>
      </c>
      <c r="E87" s="76" t="str">
        <f>L62</f>
        <v>ARSENAL F.C.</v>
      </c>
      <c r="F87" s="49"/>
      <c r="G87" s="80" t="str">
        <f t="shared" si="8"/>
        <v>TIGRE</v>
      </c>
      <c r="H87" s="81" t="s">
        <v>53</v>
      </c>
      <c r="I87" s="82" t="str">
        <f>N62</f>
        <v>ITUZAINGÓ</v>
      </c>
      <c r="J87" s="14"/>
      <c r="L87" s="59"/>
      <c r="M87" s="59"/>
      <c r="N87" s="59"/>
      <c r="O87" s="59"/>
    </row>
    <row r="88" spans="3:15" ht="12.95" customHeight="1" thickBot="1" x14ac:dyDescent="0.25">
      <c r="C88" s="67"/>
      <c r="D88" s="68"/>
      <c r="E88" s="67"/>
      <c r="F88" s="49"/>
      <c r="G88" s="69"/>
      <c r="H88" s="47"/>
      <c r="I88" s="69"/>
      <c r="J88" s="14"/>
      <c r="L88" s="59"/>
      <c r="M88" s="59"/>
      <c r="N88" s="59"/>
      <c r="O88" s="59"/>
    </row>
    <row r="89" spans="3:15" ht="12.95" customHeight="1" x14ac:dyDescent="0.2">
      <c r="C89" s="94" t="s">
        <v>35</v>
      </c>
      <c r="D89" s="95"/>
      <c r="E89" s="96"/>
      <c r="F89" s="49"/>
      <c r="G89" s="91" t="s">
        <v>35</v>
      </c>
      <c r="H89" s="92"/>
      <c r="I89" s="93"/>
      <c r="J89" s="14"/>
      <c r="L89" s="59"/>
      <c r="M89" s="59"/>
      <c r="N89" s="59"/>
      <c r="O89" s="59"/>
    </row>
    <row r="90" spans="3:15" ht="12.95" customHeight="1" x14ac:dyDescent="0.2">
      <c r="C90" s="89" t="str">
        <f>L65</f>
        <v>LIBRE</v>
      </c>
      <c r="D90" s="72" t="s">
        <v>53</v>
      </c>
      <c r="E90" s="73" t="s">
        <v>86</v>
      </c>
      <c r="F90" s="49"/>
      <c r="G90" s="77" t="str">
        <f>N65</f>
        <v>DEF. DE CAMBACERES</v>
      </c>
      <c r="H90" s="78" t="s">
        <v>53</v>
      </c>
      <c r="I90" s="79" t="str">
        <f>N61</f>
        <v>TIGRE</v>
      </c>
      <c r="J90" s="14"/>
      <c r="L90" s="59"/>
      <c r="M90" s="59"/>
      <c r="N90" s="59"/>
      <c r="O90" s="59"/>
    </row>
    <row r="91" spans="3:15" ht="12.95" customHeight="1" x14ac:dyDescent="0.2">
      <c r="C91" s="71" t="str">
        <f>L62</f>
        <v>ARSENAL F.C.</v>
      </c>
      <c r="D91" s="72" t="s">
        <v>53</v>
      </c>
      <c r="E91" s="73" t="str">
        <f>L60</f>
        <v>AT. DE RAFAELA</v>
      </c>
      <c r="F91" s="49"/>
      <c r="G91" s="77" t="str">
        <f>N62</f>
        <v>ITUZAINGÓ</v>
      </c>
      <c r="H91" s="78" t="s">
        <v>53</v>
      </c>
      <c r="I91" s="79" t="str">
        <f>N60</f>
        <v>SP. BARRACAS</v>
      </c>
      <c r="J91" s="14"/>
      <c r="L91" s="59"/>
      <c r="M91" s="59"/>
      <c r="N91" s="59"/>
      <c r="O91" s="59"/>
    </row>
    <row r="92" spans="3:15" ht="12.95" customHeight="1" x14ac:dyDescent="0.2">
      <c r="C92" s="71" t="str">
        <f>L63</f>
        <v>CAÑUELAS F.C.</v>
      </c>
      <c r="D92" s="72" t="s">
        <v>53</v>
      </c>
      <c r="E92" s="73" t="str">
        <f>L59</f>
        <v>TALLERES (R.E.)</v>
      </c>
      <c r="F92" s="49"/>
      <c r="G92" s="77" t="str">
        <f>N63</f>
        <v>SP. ITALIANO</v>
      </c>
      <c r="H92" s="78" t="s">
        <v>53</v>
      </c>
      <c r="I92" s="79" t="str">
        <f>N59</f>
        <v>JUV. UNIDA</v>
      </c>
      <c r="J92" s="14"/>
      <c r="L92" s="59"/>
      <c r="M92" s="59"/>
      <c r="N92" s="59"/>
      <c r="O92" s="59"/>
    </row>
    <row r="93" spans="3:15" ht="12.95" customHeight="1" x14ac:dyDescent="0.2">
      <c r="C93" s="71" t="str">
        <f>L64</f>
        <v>F.C. MIDLAND</v>
      </c>
      <c r="D93" s="72" t="s">
        <v>53</v>
      </c>
      <c r="E93" s="73" t="str">
        <f>L58</f>
        <v>BERAZATEGUI</v>
      </c>
      <c r="F93" s="49"/>
      <c r="G93" s="77" t="str">
        <f>N64</f>
        <v>GRAL. LAMADRID</v>
      </c>
      <c r="H93" s="78" t="s">
        <v>53</v>
      </c>
      <c r="I93" s="79" t="str">
        <f>N58</f>
        <v>SAN MARTÍN (B.)</v>
      </c>
      <c r="J93" s="14"/>
      <c r="L93" s="59"/>
      <c r="M93" s="59"/>
      <c r="N93" s="59"/>
      <c r="O93" s="59"/>
    </row>
    <row r="94" spans="3:15" x14ac:dyDescent="0.2">
      <c r="C94" s="71" t="str">
        <f>L52</f>
        <v>N.O. BOYS</v>
      </c>
      <c r="D94" s="72" t="s">
        <v>53</v>
      </c>
      <c r="E94" s="73" t="str">
        <f>L57</f>
        <v>NVA. CHICAGO</v>
      </c>
      <c r="F94" s="49"/>
      <c r="G94" s="77" t="str">
        <f>N52</f>
        <v>CHACARITA JRS.</v>
      </c>
      <c r="H94" s="78" t="s">
        <v>53</v>
      </c>
      <c r="I94" s="79" t="str">
        <f>N57</f>
        <v>VILLAS UNIDAS</v>
      </c>
      <c r="J94" s="14"/>
      <c r="L94" s="59"/>
      <c r="M94" s="59"/>
      <c r="N94" s="59"/>
      <c r="O94" s="59"/>
    </row>
    <row r="95" spans="3:15" ht="12.95" customHeight="1" x14ac:dyDescent="0.2">
      <c r="C95" s="71" t="str">
        <f>L53</f>
        <v>ARG. DE MERLO</v>
      </c>
      <c r="D95" s="72" t="s">
        <v>53</v>
      </c>
      <c r="E95" s="73" t="str">
        <f>L56</f>
        <v>TALLERES (CBA.)</v>
      </c>
      <c r="F95" s="49"/>
      <c r="G95" s="77" t="str">
        <f>N53</f>
        <v>TROCHA (Mercedes)</v>
      </c>
      <c r="H95" s="78" t="s">
        <v>53</v>
      </c>
      <c r="I95" s="79" t="str">
        <f>N56</f>
        <v>QUILMES A.C.</v>
      </c>
      <c r="J95" s="14"/>
      <c r="L95" s="59"/>
      <c r="M95" s="59"/>
      <c r="N95" s="59"/>
      <c r="O95" s="59"/>
    </row>
    <row r="96" spans="3:15" ht="12.95" customHeight="1" thickBot="1" x14ac:dyDescent="0.25">
      <c r="C96" s="74" t="str">
        <f>L54</f>
        <v>DEP. MAIPÚ (MZA.)</v>
      </c>
      <c r="D96" s="75" t="s">
        <v>53</v>
      </c>
      <c r="E96" s="76" t="str">
        <f>L55</f>
        <v>DEP. LAFERRERE</v>
      </c>
      <c r="F96" s="49"/>
      <c r="G96" s="80" t="str">
        <f>N54</f>
        <v>CANNING</v>
      </c>
      <c r="H96" s="81" t="s">
        <v>53</v>
      </c>
      <c r="I96" s="82" t="str">
        <f>N55</f>
        <v>SACACHISPAS F.C.</v>
      </c>
      <c r="J96" s="14"/>
      <c r="L96" s="59"/>
      <c r="M96" s="59"/>
      <c r="N96" s="59"/>
      <c r="O96" s="59"/>
    </row>
    <row r="97" spans="3:15" ht="12.95" customHeight="1" thickBot="1" x14ac:dyDescent="0.25">
      <c r="C97" s="67"/>
      <c r="D97" s="68"/>
      <c r="E97" s="67"/>
      <c r="F97" s="49"/>
      <c r="G97" s="67"/>
      <c r="H97" s="68"/>
      <c r="I97" s="67"/>
      <c r="J97" s="14"/>
      <c r="L97" s="59"/>
      <c r="M97" s="59"/>
      <c r="N97" s="59"/>
      <c r="O97" s="59"/>
    </row>
    <row r="98" spans="3:15" ht="12.95" customHeight="1" x14ac:dyDescent="0.2">
      <c r="C98" s="94" t="s">
        <v>36</v>
      </c>
      <c r="D98" s="95"/>
      <c r="E98" s="96"/>
      <c r="F98" s="49"/>
      <c r="G98" s="91" t="s">
        <v>36</v>
      </c>
      <c r="H98" s="92"/>
      <c r="I98" s="93"/>
      <c r="J98" s="14"/>
    </row>
    <row r="99" spans="3:15" ht="12.95" customHeight="1" x14ac:dyDescent="0.2">
      <c r="C99" s="71" t="str">
        <f t="shared" ref="C99:C105" si="9">L54</f>
        <v>DEP. MAIPÚ (MZA.)</v>
      </c>
      <c r="D99" s="72" t="s">
        <v>53</v>
      </c>
      <c r="E99" s="90" t="str">
        <f>L65</f>
        <v>LIBRE</v>
      </c>
      <c r="F99" s="49"/>
      <c r="G99" s="77" t="str">
        <f t="shared" ref="G99:G105" si="10">N54</f>
        <v>CANNING</v>
      </c>
      <c r="H99" s="78" t="s">
        <v>53</v>
      </c>
      <c r="I99" s="79" t="str">
        <f>N65</f>
        <v>DEF. DE CAMBACERES</v>
      </c>
      <c r="J99" s="14"/>
    </row>
    <row r="100" spans="3:15" ht="12.95" customHeight="1" x14ac:dyDescent="0.2">
      <c r="C100" s="71" t="str">
        <f t="shared" si="9"/>
        <v>DEP. LAFERRERE</v>
      </c>
      <c r="D100" s="72" t="s">
        <v>53</v>
      </c>
      <c r="E100" s="73" t="str">
        <f>L53</f>
        <v>ARG. DE MERLO</v>
      </c>
      <c r="F100" s="49"/>
      <c r="G100" s="77" t="str">
        <f t="shared" si="10"/>
        <v>SACACHISPAS F.C.</v>
      </c>
      <c r="H100" s="78" t="s">
        <v>53</v>
      </c>
      <c r="I100" s="79" t="str">
        <f>N53</f>
        <v>TROCHA (Mercedes)</v>
      </c>
      <c r="J100" s="14"/>
    </row>
    <row r="101" spans="3:15" ht="12.95" customHeight="1" x14ac:dyDescent="0.2">
      <c r="C101" s="71" t="str">
        <f t="shared" si="9"/>
        <v>TALLERES (CBA.)</v>
      </c>
      <c r="D101" s="72" t="s">
        <v>53</v>
      </c>
      <c r="E101" s="73" t="str">
        <f>L52</f>
        <v>N.O. BOYS</v>
      </c>
      <c r="F101" s="49"/>
      <c r="G101" s="77" t="str">
        <f t="shared" si="10"/>
        <v>QUILMES A.C.</v>
      </c>
      <c r="H101" s="78" t="s">
        <v>53</v>
      </c>
      <c r="I101" s="79" t="str">
        <f>N52</f>
        <v>CHACARITA JRS.</v>
      </c>
      <c r="J101" s="14"/>
    </row>
    <row r="102" spans="3:15" ht="12.95" customHeight="1" x14ac:dyDescent="0.2">
      <c r="C102" s="71" t="str">
        <f t="shared" si="9"/>
        <v>NVA. CHICAGO</v>
      </c>
      <c r="D102" s="72" t="s">
        <v>53</v>
      </c>
      <c r="E102" s="73" t="str">
        <f>L64</f>
        <v>F.C. MIDLAND</v>
      </c>
      <c r="F102" s="49"/>
      <c r="G102" s="77" t="str">
        <f t="shared" si="10"/>
        <v>VILLAS UNIDAS</v>
      </c>
      <c r="H102" s="78" t="s">
        <v>53</v>
      </c>
      <c r="I102" s="79" t="str">
        <f>N64</f>
        <v>GRAL. LAMADRID</v>
      </c>
      <c r="J102" s="14"/>
    </row>
    <row r="103" spans="3:15" ht="12.95" customHeight="1" x14ac:dyDescent="0.2">
      <c r="C103" s="71" t="str">
        <f t="shared" si="9"/>
        <v>BERAZATEGUI</v>
      </c>
      <c r="D103" s="72" t="s">
        <v>53</v>
      </c>
      <c r="E103" s="73" t="str">
        <f>L63</f>
        <v>CAÑUELAS F.C.</v>
      </c>
      <c r="F103" s="49"/>
      <c r="G103" s="77" t="str">
        <f t="shared" si="10"/>
        <v>SAN MARTÍN (B.)</v>
      </c>
      <c r="H103" s="78" t="s">
        <v>53</v>
      </c>
      <c r="I103" s="79" t="str">
        <f>N63</f>
        <v>SP. ITALIANO</v>
      </c>
      <c r="J103" s="14"/>
    </row>
    <row r="104" spans="3:15" ht="12.95" customHeight="1" x14ac:dyDescent="0.2">
      <c r="C104" s="71" t="str">
        <f t="shared" si="9"/>
        <v>TALLERES (R.E.)</v>
      </c>
      <c r="D104" s="72" t="s">
        <v>53</v>
      </c>
      <c r="E104" s="73" t="str">
        <f>L62</f>
        <v>ARSENAL F.C.</v>
      </c>
      <c r="F104" s="49"/>
      <c r="G104" s="77" t="str">
        <f t="shared" si="10"/>
        <v>JUV. UNIDA</v>
      </c>
      <c r="H104" s="78" t="s">
        <v>53</v>
      </c>
      <c r="I104" s="79" t="str">
        <f>N62</f>
        <v>ITUZAINGÓ</v>
      </c>
      <c r="J104" s="14"/>
    </row>
    <row r="105" spans="3:15" ht="12.95" customHeight="1" thickBot="1" x14ac:dyDescent="0.25">
      <c r="C105" s="74" t="str">
        <f t="shared" si="9"/>
        <v>AT. DE RAFAELA</v>
      </c>
      <c r="D105" s="75" t="s">
        <v>53</v>
      </c>
      <c r="E105" s="76" t="s">
        <v>86</v>
      </c>
      <c r="F105" s="65"/>
      <c r="G105" s="80" t="str">
        <f t="shared" si="10"/>
        <v>SP. BARRACAS</v>
      </c>
      <c r="H105" s="81" t="s">
        <v>53</v>
      </c>
      <c r="I105" s="82" t="str">
        <f>N61</f>
        <v>TIGRE</v>
      </c>
      <c r="J105" s="14"/>
    </row>
    <row r="106" spans="3:15" ht="12.95" customHeight="1" thickBot="1" x14ac:dyDescent="0.25">
      <c r="C106" s="113"/>
      <c r="D106" s="113"/>
      <c r="E106" s="113"/>
      <c r="F106" s="65"/>
      <c r="G106" s="65"/>
      <c r="H106" s="65"/>
      <c r="I106" s="65"/>
      <c r="J106" s="14"/>
    </row>
    <row r="107" spans="3:15" ht="12.95" customHeight="1" x14ac:dyDescent="0.2">
      <c r="C107" s="111" t="s">
        <v>37</v>
      </c>
      <c r="D107" s="111"/>
      <c r="E107" s="111"/>
      <c r="F107" s="65"/>
      <c r="G107" s="91" t="s">
        <v>37</v>
      </c>
      <c r="H107" s="92"/>
      <c r="I107" s="93"/>
      <c r="J107" s="14"/>
    </row>
    <row r="108" spans="3:15" ht="12.95" customHeight="1" x14ac:dyDescent="0.2">
      <c r="C108" s="112" t="str">
        <f>L65</f>
        <v>LIBRE</v>
      </c>
      <c r="D108" s="72" t="s">
        <v>53</v>
      </c>
      <c r="E108" s="72" t="str">
        <f>L60</f>
        <v>AT. DE RAFAELA</v>
      </c>
      <c r="F108" s="65"/>
      <c r="G108" s="77" t="str">
        <f>N65</f>
        <v>DEF. DE CAMBACERES</v>
      </c>
      <c r="H108" s="78" t="s">
        <v>53</v>
      </c>
      <c r="I108" s="79" t="str">
        <f>N60</f>
        <v>SP. BARRACAS</v>
      </c>
      <c r="J108" s="12"/>
    </row>
    <row r="109" spans="3:15" ht="12.95" customHeight="1" x14ac:dyDescent="0.2">
      <c r="C109" s="72" t="s">
        <v>86</v>
      </c>
      <c r="D109" s="72" t="s">
        <v>53</v>
      </c>
      <c r="E109" s="72" t="str">
        <f>L59</f>
        <v>TALLERES (R.E.)</v>
      </c>
      <c r="F109" s="65"/>
      <c r="G109" s="77" t="str">
        <f>N61</f>
        <v>TIGRE</v>
      </c>
      <c r="H109" s="78" t="s">
        <v>53</v>
      </c>
      <c r="I109" s="79" t="str">
        <f>N59</f>
        <v>JUV. UNIDA</v>
      </c>
      <c r="J109" s="12"/>
    </row>
    <row r="110" spans="3:15" ht="12.95" customHeight="1" x14ac:dyDescent="0.2">
      <c r="C110" s="72" t="str">
        <f>L62</f>
        <v>ARSENAL F.C.</v>
      </c>
      <c r="D110" s="72" t="s">
        <v>53</v>
      </c>
      <c r="E110" s="72" t="str">
        <f>L58</f>
        <v>BERAZATEGUI</v>
      </c>
      <c r="F110" s="66"/>
      <c r="G110" s="77" t="str">
        <f>N62</f>
        <v>ITUZAINGÓ</v>
      </c>
      <c r="H110" s="78" t="s">
        <v>53</v>
      </c>
      <c r="I110" s="79" t="str">
        <f>N58</f>
        <v>SAN MARTÍN (B.)</v>
      </c>
      <c r="J110" s="12"/>
    </row>
    <row r="111" spans="3:15" ht="12.95" customHeight="1" x14ac:dyDescent="0.2">
      <c r="C111" s="72" t="str">
        <f>L63</f>
        <v>CAÑUELAS F.C.</v>
      </c>
      <c r="D111" s="72" t="s">
        <v>53</v>
      </c>
      <c r="E111" s="72" t="str">
        <f>L57</f>
        <v>NVA. CHICAGO</v>
      </c>
      <c r="F111" s="66"/>
      <c r="G111" s="77" t="str">
        <f>N63</f>
        <v>SP. ITALIANO</v>
      </c>
      <c r="H111" s="78" t="s">
        <v>53</v>
      </c>
      <c r="I111" s="79" t="str">
        <f>N57</f>
        <v>VILLAS UNIDAS</v>
      </c>
      <c r="J111" s="12"/>
    </row>
    <row r="112" spans="3:15" ht="12.95" customHeight="1" x14ac:dyDescent="0.2">
      <c r="C112" s="72" t="str">
        <f>L64</f>
        <v>F.C. MIDLAND</v>
      </c>
      <c r="D112" s="72" t="s">
        <v>53</v>
      </c>
      <c r="E112" s="72" t="str">
        <f>L56</f>
        <v>TALLERES (CBA.)</v>
      </c>
      <c r="F112" s="66"/>
      <c r="G112" s="77" t="str">
        <f>N64</f>
        <v>GRAL. LAMADRID</v>
      </c>
      <c r="H112" s="78" t="s">
        <v>53</v>
      </c>
      <c r="I112" s="79" t="str">
        <f>N56</f>
        <v>QUILMES A.C.</v>
      </c>
      <c r="J112" s="12"/>
    </row>
    <row r="113" spans="3:10" ht="12.95" customHeight="1" x14ac:dyDescent="0.2">
      <c r="C113" s="72" t="str">
        <f>L52</f>
        <v>N.O. BOYS</v>
      </c>
      <c r="D113" s="72" t="s">
        <v>53</v>
      </c>
      <c r="E113" s="72" t="str">
        <f>L55</f>
        <v>DEP. LAFERRERE</v>
      </c>
      <c r="F113" s="66"/>
      <c r="G113" s="77" t="str">
        <f>N52</f>
        <v>CHACARITA JRS.</v>
      </c>
      <c r="H113" s="78" t="s">
        <v>53</v>
      </c>
      <c r="I113" s="79" t="str">
        <f>N55</f>
        <v>SACACHISPAS F.C.</v>
      </c>
      <c r="J113" s="14"/>
    </row>
    <row r="114" spans="3:10" ht="12.95" customHeight="1" thickBot="1" x14ac:dyDescent="0.25">
      <c r="C114" s="72" t="str">
        <f>L53</f>
        <v>ARG. DE MERLO</v>
      </c>
      <c r="D114" s="72" t="s">
        <v>53</v>
      </c>
      <c r="E114" s="72" t="str">
        <f>L54</f>
        <v>DEP. MAIPÚ (MZA.)</v>
      </c>
      <c r="F114" s="66"/>
      <c r="G114" s="80" t="str">
        <f>N53</f>
        <v>TROCHA (Mercedes)</v>
      </c>
      <c r="H114" s="81" t="s">
        <v>53</v>
      </c>
      <c r="I114" s="82" t="str">
        <f>N54</f>
        <v>CANNING</v>
      </c>
      <c r="J114" s="14"/>
    </row>
    <row r="115" spans="3:10" ht="12.95" customHeight="1" thickBot="1" x14ac:dyDescent="0.25">
      <c r="C115" s="67"/>
      <c r="D115" s="68"/>
      <c r="E115" s="67"/>
      <c r="F115" s="66"/>
      <c r="G115" s="67"/>
      <c r="H115" s="68"/>
      <c r="I115" s="67"/>
      <c r="J115" s="14"/>
    </row>
    <row r="116" spans="3:10" ht="12.95" customHeight="1" x14ac:dyDescent="0.2">
      <c r="C116" s="94" t="s">
        <v>38</v>
      </c>
      <c r="D116" s="95"/>
      <c r="E116" s="96"/>
      <c r="F116" s="66"/>
      <c r="G116" s="91" t="s">
        <v>38</v>
      </c>
      <c r="H116" s="92"/>
      <c r="I116" s="93"/>
      <c r="J116" s="14"/>
    </row>
    <row r="117" spans="3:10" ht="12.95" customHeight="1" x14ac:dyDescent="0.2">
      <c r="C117" s="71" t="str">
        <f t="shared" ref="C117:C123" si="11">L53</f>
        <v>ARG. DE MERLO</v>
      </c>
      <c r="D117" s="72" t="s">
        <v>53</v>
      </c>
      <c r="E117" s="90" t="str">
        <f>L65</f>
        <v>LIBRE</v>
      </c>
      <c r="F117" s="66"/>
      <c r="G117" s="77" t="str">
        <f t="shared" ref="G117:G123" si="12">N53</f>
        <v>TROCHA (Mercedes)</v>
      </c>
      <c r="H117" s="78" t="s">
        <v>53</v>
      </c>
      <c r="I117" s="79" t="str">
        <f>N65</f>
        <v>DEF. DE CAMBACERES</v>
      </c>
      <c r="J117" s="14"/>
    </row>
    <row r="118" spans="3:10" ht="12.95" customHeight="1" x14ac:dyDescent="0.2">
      <c r="C118" s="71" t="str">
        <f t="shared" si="11"/>
        <v>DEP. MAIPÚ (MZA.)</v>
      </c>
      <c r="D118" s="72" t="s">
        <v>53</v>
      </c>
      <c r="E118" s="73" t="str">
        <f>L52</f>
        <v>N.O. BOYS</v>
      </c>
      <c r="F118" s="66"/>
      <c r="G118" s="77" t="str">
        <f t="shared" si="12"/>
        <v>CANNING</v>
      </c>
      <c r="H118" s="78" t="s">
        <v>53</v>
      </c>
      <c r="I118" s="79" t="str">
        <f>N52</f>
        <v>CHACARITA JRS.</v>
      </c>
      <c r="J118" s="14"/>
    </row>
    <row r="119" spans="3:10" ht="12.95" customHeight="1" x14ac:dyDescent="0.2">
      <c r="C119" s="71" t="str">
        <f t="shared" si="11"/>
        <v>DEP. LAFERRERE</v>
      </c>
      <c r="D119" s="72" t="s">
        <v>53</v>
      </c>
      <c r="E119" s="73" t="str">
        <f>L64</f>
        <v>F.C. MIDLAND</v>
      </c>
      <c r="F119" s="66"/>
      <c r="G119" s="77" t="str">
        <f t="shared" si="12"/>
        <v>SACACHISPAS F.C.</v>
      </c>
      <c r="H119" s="78" t="s">
        <v>53</v>
      </c>
      <c r="I119" s="79" t="str">
        <f>N64</f>
        <v>GRAL. LAMADRID</v>
      </c>
      <c r="J119" s="14"/>
    </row>
    <row r="120" spans="3:10" ht="12.95" customHeight="1" x14ac:dyDescent="0.2">
      <c r="C120" s="71" t="str">
        <f t="shared" si="11"/>
        <v>TALLERES (CBA.)</v>
      </c>
      <c r="D120" s="72" t="s">
        <v>53</v>
      </c>
      <c r="E120" s="73" t="str">
        <f>L63</f>
        <v>CAÑUELAS F.C.</v>
      </c>
      <c r="F120" s="66"/>
      <c r="G120" s="77" t="str">
        <f t="shared" si="12"/>
        <v>QUILMES A.C.</v>
      </c>
      <c r="H120" s="78" t="s">
        <v>53</v>
      </c>
      <c r="I120" s="79" t="str">
        <f>N63</f>
        <v>SP. ITALIANO</v>
      </c>
      <c r="J120" s="14"/>
    </row>
    <row r="121" spans="3:10" ht="12.95" customHeight="1" x14ac:dyDescent="0.2">
      <c r="C121" s="71" t="str">
        <f t="shared" si="11"/>
        <v>NVA. CHICAGO</v>
      </c>
      <c r="D121" s="72" t="s">
        <v>53</v>
      </c>
      <c r="E121" s="73" t="str">
        <f>L62</f>
        <v>ARSENAL F.C.</v>
      </c>
      <c r="F121" s="66"/>
      <c r="G121" s="77" t="str">
        <f t="shared" si="12"/>
        <v>VILLAS UNIDAS</v>
      </c>
      <c r="H121" s="78" t="s">
        <v>53</v>
      </c>
      <c r="I121" s="79" t="str">
        <f>N62</f>
        <v>ITUZAINGÓ</v>
      </c>
      <c r="J121" s="14"/>
    </row>
    <row r="122" spans="3:10" ht="12.95" customHeight="1" x14ac:dyDescent="0.2">
      <c r="C122" s="71" t="str">
        <f t="shared" si="11"/>
        <v>BERAZATEGUI</v>
      </c>
      <c r="D122" s="72" t="s">
        <v>53</v>
      </c>
      <c r="E122" s="73" t="s">
        <v>86</v>
      </c>
      <c r="F122" s="66"/>
      <c r="G122" s="77" t="str">
        <f t="shared" si="12"/>
        <v>SAN MARTÍN (B.)</v>
      </c>
      <c r="H122" s="78" t="s">
        <v>53</v>
      </c>
      <c r="I122" s="79" t="str">
        <f>N61</f>
        <v>TIGRE</v>
      </c>
      <c r="J122" s="14"/>
    </row>
    <row r="123" spans="3:10" ht="12.95" customHeight="1" thickBot="1" x14ac:dyDescent="0.25">
      <c r="C123" s="74" t="str">
        <f t="shared" si="11"/>
        <v>TALLERES (R.E.)</v>
      </c>
      <c r="D123" s="75" t="s">
        <v>53</v>
      </c>
      <c r="E123" s="76" t="str">
        <f>L60</f>
        <v>AT. DE RAFAELA</v>
      </c>
      <c r="F123" s="66"/>
      <c r="G123" s="80" t="str">
        <f t="shared" si="12"/>
        <v>JUV. UNIDA</v>
      </c>
      <c r="H123" s="81" t="s">
        <v>53</v>
      </c>
      <c r="I123" s="82" t="str">
        <f>N60</f>
        <v>SP. BARRACAS</v>
      </c>
      <c r="J123" s="14"/>
    </row>
    <row r="124" spans="3:10" ht="12.95" customHeight="1" thickBot="1" x14ac:dyDescent="0.25">
      <c r="C124" s="113"/>
      <c r="D124" s="113"/>
      <c r="E124" s="113"/>
      <c r="F124" s="65"/>
      <c r="G124" s="65"/>
      <c r="H124" s="65"/>
      <c r="I124" s="65"/>
      <c r="J124" s="14"/>
    </row>
    <row r="125" spans="3:10" ht="12.95" customHeight="1" x14ac:dyDescent="0.2">
      <c r="C125" s="111" t="s">
        <v>39</v>
      </c>
      <c r="D125" s="111"/>
      <c r="E125" s="111"/>
      <c r="F125" s="65"/>
      <c r="G125" s="91" t="s">
        <v>39</v>
      </c>
      <c r="H125" s="92"/>
      <c r="I125" s="93"/>
      <c r="J125" s="14"/>
    </row>
    <row r="126" spans="3:10" ht="12.95" customHeight="1" x14ac:dyDescent="0.2">
      <c r="C126" s="112" t="str">
        <f>L65</f>
        <v>LIBRE</v>
      </c>
      <c r="D126" s="72" t="s">
        <v>53</v>
      </c>
      <c r="E126" s="72" t="str">
        <f>L59</f>
        <v>TALLERES (R.E.)</v>
      </c>
      <c r="F126" s="65"/>
      <c r="G126" s="77" t="str">
        <f>N65</f>
        <v>DEF. DE CAMBACERES</v>
      </c>
      <c r="H126" s="78" t="s">
        <v>53</v>
      </c>
      <c r="I126" s="79" t="str">
        <f>N59</f>
        <v>JUV. UNIDA</v>
      </c>
      <c r="J126" s="14"/>
    </row>
    <row r="127" spans="3:10" ht="12.95" customHeight="1" x14ac:dyDescent="0.2">
      <c r="C127" s="72" t="str">
        <f>L60</f>
        <v>AT. DE RAFAELA</v>
      </c>
      <c r="D127" s="72" t="s">
        <v>53</v>
      </c>
      <c r="E127" s="72" t="str">
        <f>L58</f>
        <v>BERAZATEGUI</v>
      </c>
      <c r="F127" s="65"/>
      <c r="G127" s="77" t="str">
        <f>N60</f>
        <v>SP. BARRACAS</v>
      </c>
      <c r="H127" s="78" t="s">
        <v>53</v>
      </c>
      <c r="I127" s="79" t="str">
        <f>N58</f>
        <v>SAN MARTÍN (B.)</v>
      </c>
      <c r="J127" s="14"/>
    </row>
    <row r="128" spans="3:10" ht="12.95" customHeight="1" x14ac:dyDescent="0.2">
      <c r="C128" s="72" t="s">
        <v>86</v>
      </c>
      <c r="D128" s="72" t="s">
        <v>53</v>
      </c>
      <c r="E128" s="72" t="str">
        <f>L57</f>
        <v>NVA. CHICAGO</v>
      </c>
      <c r="F128" s="65"/>
      <c r="G128" s="77" t="str">
        <f>N61</f>
        <v>TIGRE</v>
      </c>
      <c r="H128" s="78" t="s">
        <v>53</v>
      </c>
      <c r="I128" s="79" t="str">
        <f>N57</f>
        <v>VILLAS UNIDAS</v>
      </c>
      <c r="J128" s="14"/>
    </row>
    <row r="129" spans="3:10" ht="12.95" customHeight="1" x14ac:dyDescent="0.2">
      <c r="C129" s="72" t="str">
        <f>L62</f>
        <v>ARSENAL F.C.</v>
      </c>
      <c r="D129" s="72" t="s">
        <v>53</v>
      </c>
      <c r="E129" s="72" t="str">
        <f>L56</f>
        <v>TALLERES (CBA.)</v>
      </c>
      <c r="F129" s="65"/>
      <c r="G129" s="77" t="str">
        <f>N62</f>
        <v>ITUZAINGÓ</v>
      </c>
      <c r="H129" s="78" t="s">
        <v>53</v>
      </c>
      <c r="I129" s="79" t="str">
        <f>N56</f>
        <v>QUILMES A.C.</v>
      </c>
      <c r="J129" s="14"/>
    </row>
    <row r="130" spans="3:10" ht="12.95" customHeight="1" x14ac:dyDescent="0.2">
      <c r="C130" s="72" t="str">
        <f>L63</f>
        <v>CAÑUELAS F.C.</v>
      </c>
      <c r="D130" s="72" t="s">
        <v>53</v>
      </c>
      <c r="E130" s="72" t="str">
        <f>L55</f>
        <v>DEP. LAFERRERE</v>
      </c>
      <c r="F130" s="65"/>
      <c r="G130" s="77" t="str">
        <f>N63</f>
        <v>SP. ITALIANO</v>
      </c>
      <c r="H130" s="78" t="s">
        <v>53</v>
      </c>
      <c r="I130" s="79" t="str">
        <f>N55</f>
        <v>SACACHISPAS F.C.</v>
      </c>
      <c r="J130" s="14"/>
    </row>
    <row r="131" spans="3:10" ht="12.95" customHeight="1" x14ac:dyDescent="0.2">
      <c r="C131" s="72" t="str">
        <f>L64</f>
        <v>F.C. MIDLAND</v>
      </c>
      <c r="D131" s="72" t="s">
        <v>53</v>
      </c>
      <c r="E131" s="72" t="str">
        <f>L54</f>
        <v>DEP. MAIPÚ (MZA.)</v>
      </c>
      <c r="F131" s="65"/>
      <c r="G131" s="77" t="str">
        <f>N64</f>
        <v>GRAL. LAMADRID</v>
      </c>
      <c r="H131" s="78" t="s">
        <v>53</v>
      </c>
      <c r="I131" s="79" t="str">
        <f>N54</f>
        <v>CANNING</v>
      </c>
      <c r="J131" s="14"/>
    </row>
    <row r="132" spans="3:10" ht="12.95" customHeight="1" thickBot="1" x14ac:dyDescent="0.25">
      <c r="C132" s="72" t="str">
        <f>L52</f>
        <v>N.O. BOYS</v>
      </c>
      <c r="D132" s="72" t="s">
        <v>53</v>
      </c>
      <c r="E132" s="72" t="str">
        <f>L53</f>
        <v>ARG. DE MERLO</v>
      </c>
      <c r="F132" s="65"/>
      <c r="G132" s="80" t="str">
        <f>N52</f>
        <v>CHACARITA JRS.</v>
      </c>
      <c r="H132" s="81" t="s">
        <v>53</v>
      </c>
      <c r="I132" s="82" t="str">
        <f>N53</f>
        <v>TROCHA (Mercedes)</v>
      </c>
      <c r="J132" s="14"/>
    </row>
    <row r="133" spans="3:10" ht="12.95" customHeight="1" thickBot="1" x14ac:dyDescent="0.25">
      <c r="C133" s="113"/>
      <c r="D133" s="113"/>
      <c r="E133" s="113"/>
      <c r="F133" s="65"/>
      <c r="G133" s="65"/>
      <c r="H133" s="65"/>
      <c r="I133" s="65"/>
      <c r="J133" s="14"/>
    </row>
    <row r="134" spans="3:10" ht="12.95" customHeight="1" x14ac:dyDescent="0.2">
      <c r="C134" s="94" t="s">
        <v>42</v>
      </c>
      <c r="D134" s="95"/>
      <c r="E134" s="96"/>
      <c r="F134" s="65"/>
      <c r="G134" s="91" t="s">
        <v>42</v>
      </c>
      <c r="H134" s="92"/>
      <c r="I134" s="93"/>
      <c r="J134" s="14"/>
    </row>
    <row r="135" spans="3:10" ht="12.95" customHeight="1" x14ac:dyDescent="0.2">
      <c r="C135" s="71" t="str">
        <f t="shared" ref="C135:C141" si="13">L52</f>
        <v>N.O. BOYS</v>
      </c>
      <c r="D135" s="72" t="s">
        <v>53</v>
      </c>
      <c r="E135" s="90" t="str">
        <f>L65</f>
        <v>LIBRE</v>
      </c>
      <c r="F135" s="65"/>
      <c r="G135" s="77" t="str">
        <f t="shared" ref="G135:G141" si="14">N52</f>
        <v>CHACARITA JRS.</v>
      </c>
      <c r="H135" s="78" t="s">
        <v>53</v>
      </c>
      <c r="I135" s="79" t="str">
        <f>N65</f>
        <v>DEF. DE CAMBACERES</v>
      </c>
      <c r="J135" s="14"/>
    </row>
    <row r="136" spans="3:10" ht="12.95" customHeight="1" x14ac:dyDescent="0.2">
      <c r="C136" s="71" t="str">
        <f t="shared" si="13"/>
        <v>ARG. DE MERLO</v>
      </c>
      <c r="D136" s="72" t="s">
        <v>53</v>
      </c>
      <c r="E136" s="73" t="str">
        <f>L64</f>
        <v>F.C. MIDLAND</v>
      </c>
      <c r="F136" s="65"/>
      <c r="G136" s="77" t="str">
        <f t="shared" si="14"/>
        <v>TROCHA (Mercedes)</v>
      </c>
      <c r="H136" s="78" t="s">
        <v>53</v>
      </c>
      <c r="I136" s="79" t="str">
        <f>N64</f>
        <v>GRAL. LAMADRID</v>
      </c>
      <c r="J136" s="14"/>
    </row>
    <row r="137" spans="3:10" ht="12.95" customHeight="1" x14ac:dyDescent="0.2">
      <c r="C137" s="71" t="str">
        <f t="shared" si="13"/>
        <v>DEP. MAIPÚ (MZA.)</v>
      </c>
      <c r="D137" s="72" t="s">
        <v>53</v>
      </c>
      <c r="E137" s="73" t="str">
        <f>L63</f>
        <v>CAÑUELAS F.C.</v>
      </c>
      <c r="F137" s="65"/>
      <c r="G137" s="77" t="str">
        <f t="shared" si="14"/>
        <v>CANNING</v>
      </c>
      <c r="H137" s="78" t="s">
        <v>53</v>
      </c>
      <c r="I137" s="79" t="str">
        <f>N63</f>
        <v>SP. ITALIANO</v>
      </c>
      <c r="J137" s="14"/>
    </row>
    <row r="138" spans="3:10" ht="12.95" customHeight="1" x14ac:dyDescent="0.2">
      <c r="C138" s="71" t="str">
        <f t="shared" si="13"/>
        <v>DEP. LAFERRERE</v>
      </c>
      <c r="D138" s="72" t="s">
        <v>53</v>
      </c>
      <c r="E138" s="73" t="str">
        <f>L62</f>
        <v>ARSENAL F.C.</v>
      </c>
      <c r="F138" s="65"/>
      <c r="G138" s="77" t="str">
        <f t="shared" si="14"/>
        <v>SACACHISPAS F.C.</v>
      </c>
      <c r="H138" s="78" t="s">
        <v>53</v>
      </c>
      <c r="I138" s="79" t="str">
        <f>N62</f>
        <v>ITUZAINGÓ</v>
      </c>
      <c r="J138" s="14"/>
    </row>
    <row r="139" spans="3:10" ht="12.95" customHeight="1" x14ac:dyDescent="0.2">
      <c r="C139" s="71" t="str">
        <f t="shared" si="13"/>
        <v>TALLERES (CBA.)</v>
      </c>
      <c r="D139" s="72" t="s">
        <v>53</v>
      </c>
      <c r="E139" s="73" t="s">
        <v>86</v>
      </c>
      <c r="F139" s="65"/>
      <c r="G139" s="77" t="str">
        <f t="shared" si="14"/>
        <v>QUILMES A.C.</v>
      </c>
      <c r="H139" s="78" t="s">
        <v>53</v>
      </c>
      <c r="I139" s="79" t="str">
        <f>N61</f>
        <v>TIGRE</v>
      </c>
      <c r="J139" s="14"/>
    </row>
    <row r="140" spans="3:10" ht="12.95" customHeight="1" x14ac:dyDescent="0.2">
      <c r="C140" s="71" t="str">
        <f t="shared" si="13"/>
        <v>NVA. CHICAGO</v>
      </c>
      <c r="D140" s="72" t="s">
        <v>53</v>
      </c>
      <c r="E140" s="73" t="str">
        <f>L60</f>
        <v>AT. DE RAFAELA</v>
      </c>
      <c r="F140" s="65"/>
      <c r="G140" s="77" t="str">
        <f t="shared" si="14"/>
        <v>VILLAS UNIDAS</v>
      </c>
      <c r="H140" s="78" t="s">
        <v>53</v>
      </c>
      <c r="I140" s="79" t="str">
        <f>N60</f>
        <v>SP. BARRACAS</v>
      </c>
      <c r="J140" s="14"/>
    </row>
    <row r="141" spans="3:10" ht="12.95" customHeight="1" thickBot="1" x14ac:dyDescent="0.25">
      <c r="C141" s="74" t="str">
        <f t="shared" si="13"/>
        <v>BERAZATEGUI</v>
      </c>
      <c r="D141" s="75" t="s">
        <v>53</v>
      </c>
      <c r="E141" s="76" t="str">
        <f>L59</f>
        <v>TALLERES (R.E.)</v>
      </c>
      <c r="F141" s="65"/>
      <c r="G141" s="80" t="str">
        <f t="shared" si="14"/>
        <v>SAN MARTÍN (B.)</v>
      </c>
      <c r="H141" s="81" t="s">
        <v>53</v>
      </c>
      <c r="I141" s="82" t="str">
        <f>N59</f>
        <v>JUV. UNIDA</v>
      </c>
      <c r="J141" s="14"/>
    </row>
    <row r="142" spans="3:10" ht="12.95" customHeight="1" thickBot="1" x14ac:dyDescent="0.25">
      <c r="C142" s="113"/>
      <c r="D142" s="113"/>
      <c r="E142" s="113"/>
      <c r="F142" s="65"/>
      <c r="G142" s="65"/>
      <c r="H142" s="65"/>
      <c r="I142" s="65"/>
      <c r="J142" s="14"/>
    </row>
    <row r="143" spans="3:10" ht="12.95" customHeight="1" x14ac:dyDescent="0.2">
      <c r="C143" s="94" t="s">
        <v>43</v>
      </c>
      <c r="D143" s="95"/>
      <c r="E143" s="96"/>
      <c r="F143" s="65"/>
      <c r="G143" s="91" t="s">
        <v>43</v>
      </c>
      <c r="H143" s="92"/>
      <c r="I143" s="93"/>
      <c r="J143" s="14"/>
    </row>
    <row r="144" spans="3:10" ht="12.95" customHeight="1" x14ac:dyDescent="0.2">
      <c r="C144" s="89" t="str">
        <f>L65</f>
        <v>LIBRE</v>
      </c>
      <c r="D144" s="72" t="s">
        <v>53</v>
      </c>
      <c r="E144" s="73" t="str">
        <f>L58</f>
        <v>BERAZATEGUI</v>
      </c>
      <c r="F144" s="65"/>
      <c r="G144" s="77" t="str">
        <f>N65</f>
        <v>DEF. DE CAMBACERES</v>
      </c>
      <c r="H144" s="78" t="s">
        <v>53</v>
      </c>
      <c r="I144" s="79" t="str">
        <f>N58</f>
        <v>SAN MARTÍN (B.)</v>
      </c>
      <c r="J144" s="14"/>
    </row>
    <row r="145" spans="3:10" ht="12.95" customHeight="1" x14ac:dyDescent="0.2">
      <c r="C145" s="71" t="str">
        <f t="shared" ref="C145:C150" si="15">L59</f>
        <v>TALLERES (R.E.)</v>
      </c>
      <c r="D145" s="72" t="s">
        <v>53</v>
      </c>
      <c r="E145" s="73" t="str">
        <f>L57</f>
        <v>NVA. CHICAGO</v>
      </c>
      <c r="F145" s="65"/>
      <c r="G145" s="77" t="str">
        <f t="shared" ref="G145:G150" si="16">N59</f>
        <v>JUV. UNIDA</v>
      </c>
      <c r="H145" s="78" t="s">
        <v>53</v>
      </c>
      <c r="I145" s="79" t="str">
        <f>N57</f>
        <v>VILLAS UNIDAS</v>
      </c>
      <c r="J145" s="14"/>
    </row>
    <row r="146" spans="3:10" ht="12.95" customHeight="1" x14ac:dyDescent="0.2">
      <c r="C146" s="71" t="str">
        <f t="shared" si="15"/>
        <v>AT. DE RAFAELA</v>
      </c>
      <c r="D146" s="72" t="s">
        <v>53</v>
      </c>
      <c r="E146" s="73" t="str">
        <f>L56</f>
        <v>TALLERES (CBA.)</v>
      </c>
      <c r="F146" s="65"/>
      <c r="G146" s="77" t="str">
        <f t="shared" si="16"/>
        <v>SP. BARRACAS</v>
      </c>
      <c r="H146" s="78" t="s">
        <v>53</v>
      </c>
      <c r="I146" s="79" t="str">
        <f>N56</f>
        <v>QUILMES A.C.</v>
      </c>
      <c r="J146" s="14"/>
    </row>
    <row r="147" spans="3:10" ht="12.95" customHeight="1" x14ac:dyDescent="0.2">
      <c r="C147" s="71" t="s">
        <v>86</v>
      </c>
      <c r="D147" s="72" t="s">
        <v>53</v>
      </c>
      <c r="E147" s="73" t="str">
        <f>L55</f>
        <v>DEP. LAFERRERE</v>
      </c>
      <c r="F147" s="65"/>
      <c r="G147" s="77" t="str">
        <f t="shared" si="16"/>
        <v>TIGRE</v>
      </c>
      <c r="H147" s="78" t="s">
        <v>53</v>
      </c>
      <c r="I147" s="79" t="str">
        <f>N55</f>
        <v>SACACHISPAS F.C.</v>
      </c>
      <c r="J147" s="14"/>
    </row>
    <row r="148" spans="3:10" ht="12.95" customHeight="1" x14ac:dyDescent="0.2">
      <c r="C148" s="71" t="str">
        <f t="shared" si="15"/>
        <v>ARSENAL F.C.</v>
      </c>
      <c r="D148" s="72" t="s">
        <v>53</v>
      </c>
      <c r="E148" s="73" t="str">
        <f>L54</f>
        <v>DEP. MAIPÚ (MZA.)</v>
      </c>
      <c r="F148" s="65"/>
      <c r="G148" s="77" t="str">
        <f t="shared" si="16"/>
        <v>ITUZAINGÓ</v>
      </c>
      <c r="H148" s="78" t="s">
        <v>53</v>
      </c>
      <c r="I148" s="79" t="str">
        <f>N54</f>
        <v>CANNING</v>
      </c>
      <c r="J148" s="14"/>
    </row>
    <row r="149" spans="3:10" x14ac:dyDescent="0.2">
      <c r="C149" s="71" t="str">
        <f t="shared" si="15"/>
        <v>CAÑUELAS F.C.</v>
      </c>
      <c r="D149" s="72" t="s">
        <v>53</v>
      </c>
      <c r="E149" s="73" t="str">
        <f>L53</f>
        <v>ARG. DE MERLO</v>
      </c>
      <c r="F149" s="65"/>
      <c r="G149" s="77" t="str">
        <f t="shared" si="16"/>
        <v>SP. ITALIANO</v>
      </c>
      <c r="H149" s="78" t="s">
        <v>53</v>
      </c>
      <c r="I149" s="79" t="str">
        <f>N53</f>
        <v>TROCHA (Mercedes)</v>
      </c>
      <c r="J149" s="14"/>
    </row>
    <row r="150" spans="3:10" ht="13.5" thickBot="1" x14ac:dyDescent="0.25">
      <c r="C150" s="74" t="str">
        <f t="shared" si="15"/>
        <v>F.C. MIDLAND</v>
      </c>
      <c r="D150" s="75" t="s">
        <v>53</v>
      </c>
      <c r="E150" s="76" t="str">
        <f>L52</f>
        <v>N.O. BOYS</v>
      </c>
      <c r="F150" s="65"/>
      <c r="G150" s="80" t="str">
        <f t="shared" si="16"/>
        <v>GRAL. LAMADRID</v>
      </c>
      <c r="H150" s="81" t="s">
        <v>53</v>
      </c>
      <c r="I150" s="82" t="str">
        <f>N52</f>
        <v>CHACARITA JRS.</v>
      </c>
      <c r="J150" s="14"/>
    </row>
    <row r="151" spans="3:10" ht="13.5" thickBot="1" x14ac:dyDescent="0.25">
      <c r="C151" s="113"/>
      <c r="D151" s="113"/>
      <c r="E151" s="113"/>
      <c r="F151" s="65"/>
      <c r="G151" s="65"/>
      <c r="H151" s="65"/>
      <c r="I151" s="65"/>
      <c r="J151" s="14"/>
    </row>
    <row r="152" spans="3:10" ht="13.5" x14ac:dyDescent="0.2">
      <c r="C152" s="94" t="s">
        <v>44</v>
      </c>
      <c r="D152" s="95"/>
      <c r="E152" s="96"/>
      <c r="F152" s="65"/>
      <c r="G152" s="91" t="s">
        <v>44</v>
      </c>
      <c r="H152" s="92"/>
      <c r="I152" s="93"/>
      <c r="J152" s="14"/>
    </row>
    <row r="153" spans="3:10" x14ac:dyDescent="0.2">
      <c r="C153" s="71" t="str">
        <f>L64</f>
        <v>F.C. MIDLAND</v>
      </c>
      <c r="D153" s="72" t="s">
        <v>53</v>
      </c>
      <c r="E153" s="90" t="str">
        <f>L65</f>
        <v>LIBRE</v>
      </c>
      <c r="F153" s="65"/>
      <c r="G153" s="77" t="str">
        <f>N64</f>
        <v>GRAL. LAMADRID</v>
      </c>
      <c r="H153" s="78" t="s">
        <v>53</v>
      </c>
      <c r="I153" s="79" t="str">
        <f>N65</f>
        <v>DEF. DE CAMBACERES</v>
      </c>
      <c r="J153" s="14"/>
    </row>
    <row r="154" spans="3:10" x14ac:dyDescent="0.2">
      <c r="C154" s="71" t="str">
        <f>L63</f>
        <v>CAÑUELAS F.C.</v>
      </c>
      <c r="D154" s="72" t="s">
        <v>53</v>
      </c>
      <c r="E154" s="73" t="str">
        <f t="shared" ref="E154:E159" si="17">L52</f>
        <v>N.O. BOYS</v>
      </c>
      <c r="F154" s="65"/>
      <c r="G154" s="77" t="str">
        <f>N63</f>
        <v>SP. ITALIANO</v>
      </c>
      <c r="H154" s="78" t="s">
        <v>53</v>
      </c>
      <c r="I154" s="79" t="str">
        <f t="shared" ref="I154:I159" si="18">N52</f>
        <v>CHACARITA JRS.</v>
      </c>
      <c r="J154" s="14"/>
    </row>
    <row r="155" spans="3:10" x14ac:dyDescent="0.2">
      <c r="C155" s="71" t="str">
        <f>L62</f>
        <v>ARSENAL F.C.</v>
      </c>
      <c r="D155" s="72" t="s">
        <v>53</v>
      </c>
      <c r="E155" s="73" t="str">
        <f t="shared" si="17"/>
        <v>ARG. DE MERLO</v>
      </c>
      <c r="F155" s="65"/>
      <c r="G155" s="77" t="str">
        <f>N62</f>
        <v>ITUZAINGÓ</v>
      </c>
      <c r="H155" s="78" t="s">
        <v>53</v>
      </c>
      <c r="I155" s="79" t="str">
        <f t="shared" si="18"/>
        <v>TROCHA (Mercedes)</v>
      </c>
      <c r="J155" s="14"/>
    </row>
    <row r="156" spans="3:10" x14ac:dyDescent="0.2">
      <c r="C156" s="71" t="s">
        <v>86</v>
      </c>
      <c r="D156" s="72" t="s">
        <v>53</v>
      </c>
      <c r="E156" s="73" t="str">
        <f t="shared" si="17"/>
        <v>DEP. MAIPÚ (MZA.)</v>
      </c>
      <c r="F156" s="65"/>
      <c r="G156" s="77" t="str">
        <f>N61</f>
        <v>TIGRE</v>
      </c>
      <c r="H156" s="78" t="s">
        <v>53</v>
      </c>
      <c r="I156" s="79" t="str">
        <f t="shared" si="18"/>
        <v>CANNING</v>
      </c>
      <c r="J156" s="14"/>
    </row>
    <row r="157" spans="3:10" x14ac:dyDescent="0.2">
      <c r="C157" s="71" t="str">
        <f>L60</f>
        <v>AT. DE RAFAELA</v>
      </c>
      <c r="D157" s="72" t="s">
        <v>53</v>
      </c>
      <c r="E157" s="73" t="str">
        <f t="shared" si="17"/>
        <v>DEP. LAFERRERE</v>
      </c>
      <c r="F157" s="65"/>
      <c r="G157" s="77" t="str">
        <f>N60</f>
        <v>SP. BARRACAS</v>
      </c>
      <c r="H157" s="78" t="s">
        <v>53</v>
      </c>
      <c r="I157" s="79" t="str">
        <f t="shared" si="18"/>
        <v>SACACHISPAS F.C.</v>
      </c>
      <c r="J157" s="14"/>
    </row>
    <row r="158" spans="3:10" x14ac:dyDescent="0.2">
      <c r="C158" s="71" t="str">
        <f>L59</f>
        <v>TALLERES (R.E.)</v>
      </c>
      <c r="D158" s="72" t="s">
        <v>53</v>
      </c>
      <c r="E158" s="73" t="str">
        <f t="shared" si="17"/>
        <v>TALLERES (CBA.)</v>
      </c>
      <c r="F158" s="65"/>
      <c r="G158" s="77" t="str">
        <f>N59</f>
        <v>JUV. UNIDA</v>
      </c>
      <c r="H158" s="78" t="s">
        <v>53</v>
      </c>
      <c r="I158" s="79" t="str">
        <f t="shared" si="18"/>
        <v>QUILMES A.C.</v>
      </c>
      <c r="J158" s="14"/>
    </row>
    <row r="159" spans="3:10" ht="13.5" thickBot="1" x14ac:dyDescent="0.25">
      <c r="C159" s="74" t="str">
        <f>L58</f>
        <v>BERAZATEGUI</v>
      </c>
      <c r="D159" s="75" t="s">
        <v>53</v>
      </c>
      <c r="E159" s="76" t="str">
        <f t="shared" si="17"/>
        <v>NVA. CHICAGO</v>
      </c>
      <c r="F159" s="65"/>
      <c r="G159" s="80" t="str">
        <f>N58</f>
        <v>SAN MARTÍN (B.)</v>
      </c>
      <c r="H159" s="81" t="s">
        <v>53</v>
      </c>
      <c r="I159" s="82" t="str">
        <f t="shared" si="18"/>
        <v>VILLAS UNIDAS</v>
      </c>
      <c r="J159" s="14"/>
    </row>
    <row r="160" spans="3:10" ht="13.5" thickBot="1" x14ac:dyDescent="0.25">
      <c r="C160" s="113"/>
      <c r="D160" s="113"/>
      <c r="E160" s="113"/>
      <c r="F160" s="65"/>
      <c r="G160" s="65"/>
      <c r="H160" s="65"/>
      <c r="I160" s="65"/>
      <c r="J160" s="14"/>
    </row>
    <row r="161" spans="1:14" ht="13.5" x14ac:dyDescent="0.2">
      <c r="C161" s="111" t="s">
        <v>45</v>
      </c>
      <c r="D161" s="111"/>
      <c r="E161" s="111"/>
      <c r="F161" s="65"/>
      <c r="G161" s="91" t="s">
        <v>45</v>
      </c>
      <c r="H161" s="92"/>
      <c r="I161" s="93"/>
      <c r="J161" s="14"/>
    </row>
    <row r="162" spans="1:14" x14ac:dyDescent="0.2">
      <c r="C162" s="112" t="str">
        <f>L65</f>
        <v>LIBRE</v>
      </c>
      <c r="D162" s="72" t="s">
        <v>53</v>
      </c>
      <c r="E162" s="72" t="str">
        <f t="shared" ref="E162:E168" si="19">L57</f>
        <v>NVA. CHICAGO</v>
      </c>
      <c r="F162" s="65"/>
      <c r="G162" s="77" t="str">
        <f>N65</f>
        <v>DEF. DE CAMBACERES</v>
      </c>
      <c r="H162" s="78" t="s">
        <v>53</v>
      </c>
      <c r="I162" s="79" t="str">
        <f t="shared" ref="I162:I168" si="20">N57</f>
        <v>VILLAS UNIDAS</v>
      </c>
      <c r="J162" s="14"/>
    </row>
    <row r="163" spans="1:14" x14ac:dyDescent="0.2">
      <c r="C163" s="72" t="str">
        <f>L56</f>
        <v>TALLERES (CBA.)</v>
      </c>
      <c r="D163" s="72" t="s">
        <v>53</v>
      </c>
      <c r="E163" s="72" t="str">
        <f t="shared" si="19"/>
        <v>BERAZATEGUI</v>
      </c>
      <c r="F163" s="49"/>
      <c r="G163" s="77" t="str">
        <f>N56</f>
        <v>QUILMES A.C.</v>
      </c>
      <c r="H163" s="78" t="s">
        <v>53</v>
      </c>
      <c r="I163" s="79" t="str">
        <f t="shared" si="20"/>
        <v>SAN MARTÍN (B.)</v>
      </c>
      <c r="J163" s="14"/>
    </row>
    <row r="164" spans="1:14" x14ac:dyDescent="0.2">
      <c r="C164" s="72" t="str">
        <f>L55</f>
        <v>DEP. LAFERRERE</v>
      </c>
      <c r="D164" s="72" t="s">
        <v>53</v>
      </c>
      <c r="E164" s="72" t="str">
        <f t="shared" si="19"/>
        <v>TALLERES (R.E.)</v>
      </c>
      <c r="F164" s="49"/>
      <c r="G164" s="77" t="str">
        <f>N55</f>
        <v>SACACHISPAS F.C.</v>
      </c>
      <c r="H164" s="78" t="s">
        <v>53</v>
      </c>
      <c r="I164" s="79" t="str">
        <f t="shared" si="20"/>
        <v>JUV. UNIDA</v>
      </c>
      <c r="J164" s="14"/>
    </row>
    <row r="165" spans="1:14" x14ac:dyDescent="0.2">
      <c r="C165" s="72" t="str">
        <f>L54</f>
        <v>DEP. MAIPÚ (MZA.)</v>
      </c>
      <c r="D165" s="72" t="s">
        <v>53</v>
      </c>
      <c r="E165" s="72" t="str">
        <f t="shared" si="19"/>
        <v>AT. DE RAFAELA</v>
      </c>
      <c r="F165" s="49"/>
      <c r="G165" s="77" t="str">
        <f>N54</f>
        <v>CANNING</v>
      </c>
      <c r="H165" s="78" t="s">
        <v>53</v>
      </c>
      <c r="I165" s="79" t="str">
        <f t="shared" si="20"/>
        <v>SP. BARRACAS</v>
      </c>
      <c r="J165" s="14"/>
    </row>
    <row r="166" spans="1:14" s="10" customFormat="1" x14ac:dyDescent="0.2">
      <c r="A166" s="14"/>
      <c r="B166" s="14"/>
      <c r="C166" s="72" t="str">
        <f>L53</f>
        <v>ARG. DE MERLO</v>
      </c>
      <c r="D166" s="72" t="s">
        <v>53</v>
      </c>
      <c r="E166" s="72" t="s">
        <v>86</v>
      </c>
      <c r="F166" s="49"/>
      <c r="G166" s="77" t="str">
        <f>N53</f>
        <v>TROCHA (Mercedes)</v>
      </c>
      <c r="H166" s="78" t="s">
        <v>53</v>
      </c>
      <c r="I166" s="79" t="str">
        <f t="shared" si="20"/>
        <v>TIGRE</v>
      </c>
      <c r="J166" s="14"/>
      <c r="K166" s="14"/>
      <c r="L166" s="14"/>
      <c r="M166" s="14"/>
      <c r="N166" s="14"/>
    </row>
    <row r="167" spans="1:14" s="10" customFormat="1" x14ac:dyDescent="0.2">
      <c r="A167" s="14"/>
      <c r="B167" s="14"/>
      <c r="C167" s="72" t="str">
        <f>L52</f>
        <v>N.O. BOYS</v>
      </c>
      <c r="D167" s="72" t="s">
        <v>53</v>
      </c>
      <c r="E167" s="72" t="str">
        <f t="shared" si="19"/>
        <v>ARSENAL F.C.</v>
      </c>
      <c r="F167" s="49"/>
      <c r="G167" s="77" t="str">
        <f>N52</f>
        <v>CHACARITA JRS.</v>
      </c>
      <c r="H167" s="78" t="s">
        <v>53</v>
      </c>
      <c r="I167" s="79" t="str">
        <f t="shared" si="20"/>
        <v>ITUZAINGÓ</v>
      </c>
      <c r="J167" s="14"/>
      <c r="K167" s="14"/>
      <c r="L167" s="14"/>
      <c r="M167" s="14"/>
      <c r="N167" s="14"/>
    </row>
    <row r="168" spans="1:14" s="10" customFormat="1" ht="13.5" thickBot="1" x14ac:dyDescent="0.25">
      <c r="A168" s="14"/>
      <c r="B168" s="14"/>
      <c r="C168" s="72" t="str">
        <f>L64</f>
        <v>F.C. MIDLAND</v>
      </c>
      <c r="D168" s="72" t="s">
        <v>53</v>
      </c>
      <c r="E168" s="72" t="str">
        <f t="shared" si="19"/>
        <v>CAÑUELAS F.C.</v>
      </c>
      <c r="F168" s="49"/>
      <c r="G168" s="80" t="str">
        <f>N64</f>
        <v>GRAL. LAMADRID</v>
      </c>
      <c r="H168" s="81" t="s">
        <v>53</v>
      </c>
      <c r="I168" s="82" t="str">
        <f t="shared" si="20"/>
        <v>SP. ITALIANO</v>
      </c>
      <c r="J168" s="14"/>
      <c r="K168" s="14"/>
      <c r="L168" s="14"/>
      <c r="M168" s="14"/>
      <c r="N168" s="14"/>
    </row>
    <row r="169" spans="1:14" s="10" customFormat="1" ht="13.5" thickBot="1" x14ac:dyDescent="0.25">
      <c r="A169" s="14"/>
      <c r="B169" s="14"/>
      <c r="C169" s="66"/>
      <c r="D169" s="66"/>
      <c r="E169" s="66"/>
      <c r="F169" s="49"/>
      <c r="G169" s="49"/>
      <c r="H169" s="49"/>
      <c r="I169" s="49"/>
      <c r="J169" s="14"/>
      <c r="K169" s="14"/>
      <c r="L169" s="14"/>
      <c r="M169" s="14"/>
      <c r="N169" s="14"/>
    </row>
    <row r="170" spans="1:14" s="10" customFormat="1" ht="13.5" x14ac:dyDescent="0.2">
      <c r="A170" s="14"/>
      <c r="B170" s="14"/>
      <c r="C170" s="94" t="s">
        <v>46</v>
      </c>
      <c r="D170" s="95"/>
      <c r="E170" s="96"/>
      <c r="F170" s="49"/>
      <c r="G170" s="97" t="s">
        <v>46</v>
      </c>
      <c r="H170" s="98"/>
      <c r="I170" s="99"/>
      <c r="J170" s="14"/>
      <c r="K170" s="14"/>
      <c r="L170" s="14"/>
      <c r="M170" s="14"/>
      <c r="N170" s="14"/>
    </row>
    <row r="171" spans="1:14" s="10" customFormat="1" x14ac:dyDescent="0.2">
      <c r="A171" s="14"/>
      <c r="B171" s="14"/>
      <c r="C171" s="71" t="str">
        <f>L63</f>
        <v>CAÑUELAS F.C.</v>
      </c>
      <c r="D171" s="72" t="s">
        <v>53</v>
      </c>
      <c r="E171" s="90" t="str">
        <f>L65</f>
        <v>LIBRE</v>
      </c>
      <c r="F171" s="49"/>
      <c r="G171" s="70" t="str">
        <f>N63</f>
        <v>SP. ITALIANO</v>
      </c>
      <c r="H171" s="70" t="s">
        <v>53</v>
      </c>
      <c r="I171" s="70" t="str">
        <f>N65</f>
        <v>DEF. DE CAMBACERES</v>
      </c>
      <c r="J171" s="14"/>
      <c r="K171" s="14"/>
      <c r="L171" s="14"/>
      <c r="M171" s="14"/>
      <c r="N171" s="14"/>
    </row>
    <row r="172" spans="1:14" s="10" customFormat="1" x14ac:dyDescent="0.2">
      <c r="A172" s="14"/>
      <c r="B172" s="14"/>
      <c r="C172" s="71" t="str">
        <f>L62</f>
        <v>ARSENAL F.C.</v>
      </c>
      <c r="D172" s="72" t="s">
        <v>53</v>
      </c>
      <c r="E172" s="73" t="str">
        <f>L64</f>
        <v>F.C. MIDLAND</v>
      </c>
      <c r="F172" s="49"/>
      <c r="G172" s="70" t="str">
        <f>N62</f>
        <v>ITUZAINGÓ</v>
      </c>
      <c r="H172" s="70" t="s">
        <v>53</v>
      </c>
      <c r="I172" s="70" t="str">
        <f>N64</f>
        <v>GRAL. LAMADRID</v>
      </c>
      <c r="J172" s="14"/>
      <c r="K172" s="14"/>
      <c r="L172" s="14"/>
      <c r="M172" s="14"/>
      <c r="N172" s="14"/>
    </row>
    <row r="173" spans="1:14" s="10" customFormat="1" x14ac:dyDescent="0.2">
      <c r="A173" s="14"/>
      <c r="B173" s="14"/>
      <c r="C173" s="71" t="s">
        <v>86</v>
      </c>
      <c r="D173" s="72" t="s">
        <v>53</v>
      </c>
      <c r="E173" s="73" t="str">
        <f>L52</f>
        <v>N.O. BOYS</v>
      </c>
      <c r="F173" s="49"/>
      <c r="G173" s="70" t="str">
        <f>N61</f>
        <v>TIGRE</v>
      </c>
      <c r="H173" s="70" t="s">
        <v>53</v>
      </c>
      <c r="I173" s="70" t="str">
        <f>N52</f>
        <v>CHACARITA JRS.</v>
      </c>
      <c r="J173" s="14"/>
      <c r="K173" s="14"/>
      <c r="L173" s="14"/>
      <c r="M173" s="14"/>
      <c r="N173" s="14"/>
    </row>
    <row r="174" spans="1:14" s="10" customFormat="1" x14ac:dyDescent="0.2">
      <c r="A174" s="14"/>
      <c r="B174" s="14"/>
      <c r="C174" s="71" t="str">
        <f>L60</f>
        <v>AT. DE RAFAELA</v>
      </c>
      <c r="D174" s="72" t="s">
        <v>53</v>
      </c>
      <c r="E174" s="73" t="str">
        <f>L53</f>
        <v>ARG. DE MERLO</v>
      </c>
      <c r="F174" s="49"/>
      <c r="G174" s="70" t="str">
        <f>N60</f>
        <v>SP. BARRACAS</v>
      </c>
      <c r="H174" s="70" t="s">
        <v>53</v>
      </c>
      <c r="I174" s="70" t="str">
        <f>N53</f>
        <v>TROCHA (Mercedes)</v>
      </c>
      <c r="J174" s="14"/>
      <c r="K174" s="14"/>
      <c r="L174" s="14"/>
      <c r="M174" s="14"/>
      <c r="N174" s="14"/>
    </row>
    <row r="175" spans="1:14" s="10" customFormat="1" x14ac:dyDescent="0.2">
      <c r="A175" s="14"/>
      <c r="B175" s="14"/>
      <c r="C175" s="71" t="str">
        <f>L59</f>
        <v>TALLERES (R.E.)</v>
      </c>
      <c r="D175" s="72" t="s">
        <v>53</v>
      </c>
      <c r="E175" s="73" t="str">
        <f>L54</f>
        <v>DEP. MAIPÚ (MZA.)</v>
      </c>
      <c r="F175" s="49"/>
      <c r="G175" s="70" t="str">
        <f>N59</f>
        <v>JUV. UNIDA</v>
      </c>
      <c r="H175" s="70" t="s">
        <v>53</v>
      </c>
      <c r="I175" s="70" t="str">
        <f>N54</f>
        <v>CANNING</v>
      </c>
      <c r="J175" s="14"/>
      <c r="K175" s="14"/>
      <c r="L175" s="14"/>
      <c r="M175" s="14"/>
      <c r="N175" s="14"/>
    </row>
    <row r="176" spans="1:14" s="10" customFormat="1" x14ac:dyDescent="0.2">
      <c r="A176" s="14"/>
      <c r="B176" s="14"/>
      <c r="C176" s="71" t="str">
        <f>L58</f>
        <v>BERAZATEGUI</v>
      </c>
      <c r="D176" s="72" t="s">
        <v>53</v>
      </c>
      <c r="E176" s="73" t="str">
        <f>L55</f>
        <v>DEP. LAFERRERE</v>
      </c>
      <c r="F176" s="49"/>
      <c r="G176" s="70" t="str">
        <f>N58</f>
        <v>SAN MARTÍN (B.)</v>
      </c>
      <c r="H176" s="70" t="s">
        <v>53</v>
      </c>
      <c r="I176" s="70" t="str">
        <f>N55</f>
        <v>SACACHISPAS F.C.</v>
      </c>
      <c r="J176" s="14"/>
      <c r="K176" s="14"/>
      <c r="L176" s="14"/>
      <c r="M176" s="14"/>
      <c r="N176" s="14"/>
    </row>
    <row r="177" spans="1:14" s="10" customFormat="1" ht="13.5" thickBot="1" x14ac:dyDescent="0.25">
      <c r="A177" s="14"/>
      <c r="B177" s="14"/>
      <c r="C177" s="74" t="str">
        <f>L57</f>
        <v>NVA. CHICAGO</v>
      </c>
      <c r="D177" s="75" t="s">
        <v>53</v>
      </c>
      <c r="E177" s="76" t="str">
        <f>L56</f>
        <v>TALLERES (CBA.)</v>
      </c>
      <c r="F177" s="49"/>
      <c r="G177" s="70" t="str">
        <f>N57</f>
        <v>VILLAS UNIDAS</v>
      </c>
      <c r="H177" s="70" t="s">
        <v>53</v>
      </c>
      <c r="I177" s="70" t="str">
        <f>N56</f>
        <v>QUILMES A.C.</v>
      </c>
      <c r="J177" s="14"/>
      <c r="K177" s="14"/>
      <c r="L177" s="14"/>
      <c r="M177" s="14"/>
      <c r="N177" s="14"/>
    </row>
    <row r="178" spans="1:14" s="10" customFormat="1" ht="13.5" thickBot="1" x14ac:dyDescent="0.25">
      <c r="A178" s="14"/>
      <c r="B178" s="14"/>
      <c r="C178" s="66"/>
      <c r="D178" s="66"/>
      <c r="E178" s="66"/>
      <c r="F178" s="49"/>
      <c r="G178" s="49"/>
      <c r="H178" s="49"/>
      <c r="I178" s="49"/>
      <c r="J178" s="14"/>
      <c r="K178" s="14"/>
      <c r="L178" s="14"/>
      <c r="M178" s="14"/>
      <c r="N178" s="14"/>
    </row>
    <row r="179" spans="1:14" s="10" customFormat="1" ht="13.5" x14ac:dyDescent="0.2">
      <c r="A179" s="14"/>
      <c r="B179" s="14"/>
      <c r="C179" s="94" t="s">
        <v>47</v>
      </c>
      <c r="D179" s="95"/>
      <c r="E179" s="96"/>
      <c r="F179" s="49"/>
      <c r="G179" s="91" t="s">
        <v>47</v>
      </c>
      <c r="H179" s="92"/>
      <c r="I179" s="93"/>
      <c r="J179" s="14"/>
      <c r="K179" s="14"/>
      <c r="L179" s="14"/>
      <c r="M179" s="14"/>
      <c r="N179" s="14"/>
    </row>
    <row r="180" spans="1:14" s="10" customFormat="1" x14ac:dyDescent="0.2">
      <c r="A180" s="14"/>
      <c r="B180" s="14"/>
      <c r="C180" s="89" t="str">
        <f>L65</f>
        <v>LIBRE</v>
      </c>
      <c r="D180" s="72" t="s">
        <v>53</v>
      </c>
      <c r="E180" s="73" t="str">
        <f t="shared" ref="E180:E186" si="21">L56</f>
        <v>TALLERES (CBA.)</v>
      </c>
      <c r="F180" s="49"/>
      <c r="G180" s="77" t="str">
        <f>N65</f>
        <v>DEF. DE CAMBACERES</v>
      </c>
      <c r="H180" s="78" t="s">
        <v>53</v>
      </c>
      <c r="I180" s="79" t="str">
        <f t="shared" ref="I180:I186" si="22">N56</f>
        <v>QUILMES A.C.</v>
      </c>
      <c r="J180" s="14"/>
      <c r="K180" s="14"/>
      <c r="L180" s="14"/>
      <c r="M180" s="14"/>
      <c r="N180" s="14"/>
    </row>
    <row r="181" spans="1:14" s="10" customFormat="1" x14ac:dyDescent="0.2">
      <c r="A181" s="14"/>
      <c r="B181" s="14"/>
      <c r="C181" s="71" t="str">
        <f>L55</f>
        <v>DEP. LAFERRERE</v>
      </c>
      <c r="D181" s="72" t="s">
        <v>53</v>
      </c>
      <c r="E181" s="73" t="str">
        <f t="shared" si="21"/>
        <v>NVA. CHICAGO</v>
      </c>
      <c r="F181" s="49"/>
      <c r="G181" s="77" t="str">
        <f>N55</f>
        <v>SACACHISPAS F.C.</v>
      </c>
      <c r="H181" s="78" t="s">
        <v>53</v>
      </c>
      <c r="I181" s="79" t="str">
        <f t="shared" si="22"/>
        <v>VILLAS UNIDAS</v>
      </c>
      <c r="J181" s="14"/>
      <c r="K181" s="14"/>
      <c r="L181" s="14"/>
      <c r="M181" s="14"/>
      <c r="N181" s="14"/>
    </row>
    <row r="182" spans="1:14" s="10" customFormat="1" ht="12.95" customHeight="1" x14ac:dyDescent="0.2">
      <c r="A182" s="14"/>
      <c r="B182" s="14"/>
      <c r="C182" s="71" t="str">
        <f>L54</f>
        <v>DEP. MAIPÚ (MZA.)</v>
      </c>
      <c r="D182" s="72" t="s">
        <v>53</v>
      </c>
      <c r="E182" s="73" t="str">
        <f t="shared" si="21"/>
        <v>BERAZATEGUI</v>
      </c>
      <c r="F182" s="49"/>
      <c r="G182" s="77" t="str">
        <f>N54</f>
        <v>CANNING</v>
      </c>
      <c r="H182" s="78" t="s">
        <v>53</v>
      </c>
      <c r="I182" s="79" t="str">
        <f t="shared" si="22"/>
        <v>SAN MARTÍN (B.)</v>
      </c>
      <c r="J182" s="14"/>
      <c r="K182" s="14"/>
      <c r="L182" s="14"/>
      <c r="M182" s="14"/>
      <c r="N182" s="14"/>
    </row>
    <row r="183" spans="1:14" s="10" customFormat="1" x14ac:dyDescent="0.2">
      <c r="A183" s="14"/>
      <c r="B183" s="14"/>
      <c r="C183" s="71" t="str">
        <f>L53</f>
        <v>ARG. DE MERLO</v>
      </c>
      <c r="D183" s="72" t="s">
        <v>53</v>
      </c>
      <c r="E183" s="73" t="str">
        <f t="shared" si="21"/>
        <v>TALLERES (R.E.)</v>
      </c>
      <c r="F183" s="49"/>
      <c r="G183" s="77" t="str">
        <f>N53</f>
        <v>TROCHA (Mercedes)</v>
      </c>
      <c r="H183" s="78" t="s">
        <v>53</v>
      </c>
      <c r="I183" s="79" t="str">
        <f t="shared" si="22"/>
        <v>JUV. UNIDA</v>
      </c>
      <c r="J183" s="14"/>
      <c r="K183" s="14"/>
      <c r="L183" s="14"/>
      <c r="M183" s="14"/>
      <c r="N183" s="14"/>
    </row>
    <row r="184" spans="1:14" s="10" customFormat="1" x14ac:dyDescent="0.2">
      <c r="A184" s="14"/>
      <c r="B184" s="14"/>
      <c r="C184" s="71" t="str">
        <f>L52</f>
        <v>N.O. BOYS</v>
      </c>
      <c r="D184" s="72" t="s">
        <v>53</v>
      </c>
      <c r="E184" s="73" t="str">
        <f t="shared" si="21"/>
        <v>AT. DE RAFAELA</v>
      </c>
      <c r="F184" s="49"/>
      <c r="G184" s="77" t="str">
        <f>N52</f>
        <v>CHACARITA JRS.</v>
      </c>
      <c r="H184" s="78" t="s">
        <v>53</v>
      </c>
      <c r="I184" s="79" t="str">
        <f t="shared" si="22"/>
        <v>SP. BARRACAS</v>
      </c>
      <c r="J184" s="14"/>
      <c r="K184" s="14"/>
      <c r="L184" s="14"/>
      <c r="M184" s="14"/>
      <c r="N184" s="14"/>
    </row>
    <row r="185" spans="1:14" s="10" customFormat="1" x14ac:dyDescent="0.2">
      <c r="A185" s="14"/>
      <c r="B185" s="14"/>
      <c r="C185" s="71" t="str">
        <f>L64</f>
        <v>F.C. MIDLAND</v>
      </c>
      <c r="D185" s="72" t="s">
        <v>53</v>
      </c>
      <c r="E185" s="73" t="s">
        <v>86</v>
      </c>
      <c r="F185" s="49"/>
      <c r="G185" s="77" t="str">
        <f>N64</f>
        <v>GRAL. LAMADRID</v>
      </c>
      <c r="H185" s="78" t="s">
        <v>53</v>
      </c>
      <c r="I185" s="79" t="str">
        <f t="shared" si="22"/>
        <v>TIGRE</v>
      </c>
      <c r="J185" s="14"/>
      <c r="K185" s="14"/>
      <c r="L185" s="14"/>
      <c r="M185" s="14"/>
      <c r="N185" s="14"/>
    </row>
    <row r="186" spans="1:14" s="10" customFormat="1" ht="12.95" customHeight="1" thickBot="1" x14ac:dyDescent="0.25">
      <c r="A186" s="14"/>
      <c r="B186" s="14"/>
      <c r="C186" s="74" t="str">
        <f>L63</f>
        <v>CAÑUELAS F.C.</v>
      </c>
      <c r="D186" s="75" t="s">
        <v>53</v>
      </c>
      <c r="E186" s="76" t="str">
        <f t="shared" si="21"/>
        <v>ARSENAL F.C.</v>
      </c>
      <c r="F186" s="49"/>
      <c r="G186" s="80" t="str">
        <f>N63</f>
        <v>SP. ITALIANO</v>
      </c>
      <c r="H186" s="81" t="s">
        <v>53</v>
      </c>
      <c r="I186" s="82" t="str">
        <f t="shared" si="22"/>
        <v>ITUZAINGÓ</v>
      </c>
      <c r="J186" s="14"/>
      <c r="K186" s="14"/>
      <c r="L186" s="14"/>
      <c r="M186" s="14"/>
      <c r="N186" s="14"/>
    </row>
    <row r="187" spans="1:14" s="10" customFormat="1" ht="12.95" customHeight="1" thickBot="1" x14ac:dyDescent="0.25">
      <c r="A187" s="14"/>
      <c r="B187" s="14"/>
      <c r="C187" s="66"/>
      <c r="D187" s="66"/>
      <c r="E187" s="66"/>
      <c r="F187" s="49"/>
      <c r="G187" s="49"/>
      <c r="H187" s="49"/>
      <c r="I187" s="49"/>
      <c r="J187" s="14"/>
      <c r="K187" s="14"/>
      <c r="L187" s="14"/>
      <c r="M187" s="14"/>
      <c r="N187" s="14"/>
    </row>
    <row r="188" spans="1:14" s="10" customFormat="1" ht="12.95" customHeight="1" x14ac:dyDescent="0.2">
      <c r="A188" s="14"/>
      <c r="B188" s="14"/>
      <c r="C188" s="94" t="s">
        <v>48</v>
      </c>
      <c r="D188" s="95"/>
      <c r="E188" s="96"/>
      <c r="F188" s="49"/>
      <c r="G188" s="91" t="s">
        <v>48</v>
      </c>
      <c r="H188" s="92"/>
      <c r="I188" s="93"/>
      <c r="J188" s="14"/>
      <c r="K188" s="14"/>
      <c r="L188" s="14"/>
      <c r="M188" s="14"/>
      <c r="N188" s="14"/>
    </row>
    <row r="189" spans="1:14" s="10" customFormat="1" ht="12.95" customHeight="1" x14ac:dyDescent="0.2">
      <c r="A189" s="14"/>
      <c r="B189" s="14"/>
      <c r="C189" s="71" t="str">
        <f>L62</f>
        <v>ARSENAL F.C.</v>
      </c>
      <c r="D189" s="72" t="s">
        <v>53</v>
      </c>
      <c r="E189" s="90" t="str">
        <f>L65</f>
        <v>LIBRE</v>
      </c>
      <c r="F189" s="49"/>
      <c r="G189" s="77" t="str">
        <f>N62</f>
        <v>ITUZAINGÓ</v>
      </c>
      <c r="H189" s="78" t="s">
        <v>53</v>
      </c>
      <c r="I189" s="79" t="str">
        <f>N65</f>
        <v>DEF. DE CAMBACERES</v>
      </c>
      <c r="J189" s="14"/>
      <c r="K189" s="14"/>
      <c r="L189" s="14"/>
      <c r="M189" s="14"/>
      <c r="N189" s="14"/>
    </row>
    <row r="190" spans="1:14" s="10" customFormat="1" ht="12.95" customHeight="1" x14ac:dyDescent="0.2">
      <c r="A190" s="14"/>
      <c r="B190" s="14"/>
      <c r="C190" s="71" t="s">
        <v>86</v>
      </c>
      <c r="D190" s="72" t="s">
        <v>53</v>
      </c>
      <c r="E190" s="73" t="str">
        <f>L63</f>
        <v>CAÑUELAS F.C.</v>
      </c>
      <c r="F190" s="49"/>
      <c r="G190" s="77" t="str">
        <f>N61</f>
        <v>TIGRE</v>
      </c>
      <c r="H190" s="78" t="s">
        <v>53</v>
      </c>
      <c r="I190" s="79" t="str">
        <f>N63</f>
        <v>SP. ITALIANO</v>
      </c>
      <c r="J190" s="14"/>
      <c r="K190" s="14"/>
      <c r="L190" s="14"/>
      <c r="M190" s="14"/>
      <c r="N190" s="14"/>
    </row>
    <row r="191" spans="1:14" s="10" customFormat="1" ht="12.95" customHeight="1" x14ac:dyDescent="0.2">
      <c r="A191" s="14"/>
      <c r="B191" s="14"/>
      <c r="C191" s="71" t="str">
        <f>L60</f>
        <v>AT. DE RAFAELA</v>
      </c>
      <c r="D191" s="72" t="s">
        <v>53</v>
      </c>
      <c r="E191" s="73" t="str">
        <f>L64</f>
        <v>F.C. MIDLAND</v>
      </c>
      <c r="F191" s="49"/>
      <c r="G191" s="77" t="str">
        <f>N60</f>
        <v>SP. BARRACAS</v>
      </c>
      <c r="H191" s="78" t="s">
        <v>53</v>
      </c>
      <c r="I191" s="79" t="str">
        <f>N64</f>
        <v>GRAL. LAMADRID</v>
      </c>
      <c r="J191" s="14"/>
      <c r="K191" s="14"/>
      <c r="L191" s="14"/>
      <c r="M191" s="14"/>
      <c r="N191" s="14"/>
    </row>
    <row r="192" spans="1:14" s="10" customFormat="1" ht="12.95" customHeight="1" x14ac:dyDescent="0.2">
      <c r="A192" s="14"/>
      <c r="B192" s="14"/>
      <c r="C192" s="71" t="str">
        <f>L59</f>
        <v>TALLERES (R.E.)</v>
      </c>
      <c r="D192" s="72" t="s">
        <v>53</v>
      </c>
      <c r="E192" s="73" t="str">
        <f>L52</f>
        <v>N.O. BOYS</v>
      </c>
      <c r="F192" s="49"/>
      <c r="G192" s="77" t="str">
        <f>N59</f>
        <v>JUV. UNIDA</v>
      </c>
      <c r="H192" s="78" t="s">
        <v>53</v>
      </c>
      <c r="I192" s="79" t="str">
        <f>N52</f>
        <v>CHACARITA JRS.</v>
      </c>
      <c r="J192" s="14"/>
      <c r="K192" s="14"/>
      <c r="L192" s="14"/>
      <c r="M192" s="14"/>
      <c r="N192" s="14"/>
    </row>
    <row r="193" spans="1:14" s="10" customFormat="1" ht="12.95" customHeight="1" x14ac:dyDescent="0.2">
      <c r="A193" s="14"/>
      <c r="B193" s="14"/>
      <c r="C193" s="71" t="str">
        <f>L58</f>
        <v>BERAZATEGUI</v>
      </c>
      <c r="D193" s="72" t="s">
        <v>53</v>
      </c>
      <c r="E193" s="73" t="str">
        <f>L53</f>
        <v>ARG. DE MERLO</v>
      </c>
      <c r="F193" s="49"/>
      <c r="G193" s="77" t="str">
        <f>N58</f>
        <v>SAN MARTÍN (B.)</v>
      </c>
      <c r="H193" s="78" t="s">
        <v>53</v>
      </c>
      <c r="I193" s="79" t="str">
        <f>N53</f>
        <v>TROCHA (Mercedes)</v>
      </c>
      <c r="J193" s="14"/>
      <c r="K193" s="14"/>
      <c r="L193" s="14"/>
      <c r="M193" s="14"/>
      <c r="N193" s="14"/>
    </row>
    <row r="194" spans="1:14" s="10" customFormat="1" ht="12.95" customHeight="1" x14ac:dyDescent="0.2">
      <c r="A194" s="14"/>
      <c r="B194" s="14"/>
      <c r="C194" s="71" t="str">
        <f>L57</f>
        <v>NVA. CHICAGO</v>
      </c>
      <c r="D194" s="72" t="s">
        <v>53</v>
      </c>
      <c r="E194" s="73" t="str">
        <f>L54</f>
        <v>DEP. MAIPÚ (MZA.)</v>
      </c>
      <c r="F194" s="49"/>
      <c r="G194" s="77" t="str">
        <f>N57</f>
        <v>VILLAS UNIDAS</v>
      </c>
      <c r="H194" s="78" t="s">
        <v>53</v>
      </c>
      <c r="I194" s="79" t="str">
        <f>N54</f>
        <v>CANNING</v>
      </c>
      <c r="J194" s="14"/>
      <c r="K194" s="14"/>
      <c r="L194" s="14"/>
      <c r="M194" s="14"/>
      <c r="N194" s="14"/>
    </row>
    <row r="195" spans="1:14" s="10" customFormat="1" ht="12.95" customHeight="1" thickBot="1" x14ac:dyDescent="0.25">
      <c r="A195" s="14"/>
      <c r="B195" s="14"/>
      <c r="C195" s="74" t="str">
        <f>L56</f>
        <v>TALLERES (CBA.)</v>
      </c>
      <c r="D195" s="75" t="s">
        <v>53</v>
      </c>
      <c r="E195" s="76" t="str">
        <f>L55</f>
        <v>DEP. LAFERRERE</v>
      </c>
      <c r="F195" s="49"/>
      <c r="G195" s="80" t="str">
        <f>N56</f>
        <v>QUILMES A.C.</v>
      </c>
      <c r="H195" s="81" t="s">
        <v>53</v>
      </c>
      <c r="I195" s="82" t="str">
        <f>N55</f>
        <v>SACACHISPAS F.C.</v>
      </c>
      <c r="J195" s="14"/>
      <c r="K195" s="14"/>
      <c r="L195" s="14"/>
      <c r="M195" s="14"/>
      <c r="N195" s="14"/>
    </row>
    <row r="196" spans="1:14" s="10" customFormat="1" ht="12.95" customHeight="1" thickBot="1" x14ac:dyDescent="0.25">
      <c r="A196" s="14"/>
      <c r="B196" s="14"/>
      <c r="C196" s="66"/>
      <c r="D196" s="66"/>
      <c r="E196" s="66"/>
      <c r="F196" s="49"/>
      <c r="G196" s="49"/>
      <c r="H196" s="49"/>
      <c r="I196" s="49"/>
      <c r="J196" s="14"/>
      <c r="K196" s="14"/>
      <c r="L196" s="14"/>
      <c r="M196" s="14"/>
      <c r="N196" s="14"/>
    </row>
    <row r="197" spans="1:14" s="10" customFormat="1" ht="12.95" customHeight="1" x14ac:dyDescent="0.2">
      <c r="A197" s="14"/>
      <c r="B197" s="14"/>
      <c r="C197" s="94" t="s">
        <v>49</v>
      </c>
      <c r="D197" s="95"/>
      <c r="E197" s="96"/>
      <c r="F197" s="49"/>
      <c r="G197" s="91" t="s">
        <v>49</v>
      </c>
      <c r="H197" s="92"/>
      <c r="I197" s="93"/>
      <c r="J197" s="14"/>
      <c r="K197" s="14"/>
      <c r="L197" s="14"/>
      <c r="M197" s="14"/>
      <c r="N197" s="14"/>
    </row>
    <row r="198" spans="1:14" s="10" customFormat="1" ht="12.95" customHeight="1" x14ac:dyDescent="0.2">
      <c r="A198" s="14"/>
      <c r="B198" s="14"/>
      <c r="C198" s="89" t="str">
        <f>L65</f>
        <v>LIBRE</v>
      </c>
      <c r="D198" s="72" t="s">
        <v>53</v>
      </c>
      <c r="E198" s="73" t="str">
        <f t="shared" ref="E198:E203" si="23">L55</f>
        <v>DEP. LAFERRERE</v>
      </c>
      <c r="F198" s="49"/>
      <c r="G198" s="77" t="str">
        <f>N65</f>
        <v>DEF. DE CAMBACERES</v>
      </c>
      <c r="H198" s="78" t="s">
        <v>53</v>
      </c>
      <c r="I198" s="79" t="str">
        <f t="shared" ref="I198:I204" si="24">N55</f>
        <v>SACACHISPAS F.C.</v>
      </c>
      <c r="J198" s="14"/>
      <c r="K198" s="14"/>
      <c r="L198" s="14"/>
      <c r="M198" s="14"/>
      <c r="N198" s="14"/>
    </row>
    <row r="199" spans="1:14" s="10" customFormat="1" ht="12.95" customHeight="1" x14ac:dyDescent="0.2">
      <c r="A199" s="14"/>
      <c r="B199" s="14"/>
      <c r="C199" s="71" t="str">
        <f>L54</f>
        <v>DEP. MAIPÚ (MZA.)</v>
      </c>
      <c r="D199" s="72" t="s">
        <v>53</v>
      </c>
      <c r="E199" s="73" t="str">
        <f t="shared" si="23"/>
        <v>TALLERES (CBA.)</v>
      </c>
      <c r="F199" s="49"/>
      <c r="G199" s="77" t="str">
        <f>N54</f>
        <v>CANNING</v>
      </c>
      <c r="H199" s="78" t="s">
        <v>53</v>
      </c>
      <c r="I199" s="79" t="str">
        <f t="shared" si="24"/>
        <v>QUILMES A.C.</v>
      </c>
      <c r="J199" s="14"/>
      <c r="K199" s="14"/>
      <c r="L199" s="14"/>
      <c r="M199" s="14"/>
      <c r="N199" s="14"/>
    </row>
    <row r="200" spans="1:14" s="10" customFormat="1" ht="12.95" customHeight="1" x14ac:dyDescent="0.2">
      <c r="A200" s="14"/>
      <c r="B200" s="14"/>
      <c r="C200" s="71" t="str">
        <f>L53</f>
        <v>ARG. DE MERLO</v>
      </c>
      <c r="D200" s="72" t="s">
        <v>53</v>
      </c>
      <c r="E200" s="73" t="str">
        <f t="shared" si="23"/>
        <v>NVA. CHICAGO</v>
      </c>
      <c r="F200" s="49"/>
      <c r="G200" s="77" t="str">
        <f>N53</f>
        <v>TROCHA (Mercedes)</v>
      </c>
      <c r="H200" s="78" t="s">
        <v>53</v>
      </c>
      <c r="I200" s="79" t="str">
        <f t="shared" si="24"/>
        <v>VILLAS UNIDAS</v>
      </c>
      <c r="J200" s="14"/>
      <c r="K200" s="14"/>
      <c r="L200" s="14"/>
      <c r="M200" s="14"/>
      <c r="N200" s="14"/>
    </row>
    <row r="201" spans="1:14" s="10" customFormat="1" ht="12.95" customHeight="1" x14ac:dyDescent="0.2">
      <c r="A201" s="14"/>
      <c r="B201" s="14"/>
      <c r="C201" s="71" t="str">
        <f>L52</f>
        <v>N.O. BOYS</v>
      </c>
      <c r="D201" s="72" t="s">
        <v>53</v>
      </c>
      <c r="E201" s="73" t="str">
        <f t="shared" si="23"/>
        <v>BERAZATEGUI</v>
      </c>
      <c r="F201" s="49"/>
      <c r="G201" s="77" t="str">
        <f>N52</f>
        <v>CHACARITA JRS.</v>
      </c>
      <c r="H201" s="78" t="s">
        <v>53</v>
      </c>
      <c r="I201" s="79" t="str">
        <f t="shared" si="24"/>
        <v>SAN MARTÍN (B.)</v>
      </c>
      <c r="J201" s="14"/>
      <c r="K201" s="14"/>
      <c r="L201" s="14"/>
      <c r="M201" s="14"/>
      <c r="N201" s="14"/>
    </row>
    <row r="202" spans="1:14" s="10" customFormat="1" ht="12.95" customHeight="1" x14ac:dyDescent="0.2">
      <c r="A202" s="14"/>
      <c r="B202" s="14"/>
      <c r="C202" s="71" t="str">
        <f>L64</f>
        <v>F.C. MIDLAND</v>
      </c>
      <c r="D202" s="72" t="s">
        <v>53</v>
      </c>
      <c r="E202" s="73" t="str">
        <f t="shared" si="23"/>
        <v>TALLERES (R.E.)</v>
      </c>
      <c r="F202" s="49"/>
      <c r="G202" s="77" t="str">
        <f>N64</f>
        <v>GRAL. LAMADRID</v>
      </c>
      <c r="H202" s="78" t="s">
        <v>53</v>
      </c>
      <c r="I202" s="79" t="str">
        <f t="shared" si="24"/>
        <v>JUV. UNIDA</v>
      </c>
      <c r="J202" s="14"/>
      <c r="K202" s="14"/>
      <c r="L202" s="14"/>
      <c r="M202" s="14"/>
      <c r="N202" s="14"/>
    </row>
    <row r="203" spans="1:14" s="10" customFormat="1" ht="12.95" customHeight="1" x14ac:dyDescent="0.2">
      <c r="A203" s="14"/>
      <c r="B203" s="14"/>
      <c r="C203" s="71" t="str">
        <f>L63</f>
        <v>CAÑUELAS F.C.</v>
      </c>
      <c r="D203" s="72" t="s">
        <v>53</v>
      </c>
      <c r="E203" s="73" t="str">
        <f t="shared" si="23"/>
        <v>AT. DE RAFAELA</v>
      </c>
      <c r="F203" s="49"/>
      <c r="G203" s="77" t="str">
        <f>N63</f>
        <v>SP. ITALIANO</v>
      </c>
      <c r="H203" s="78" t="s">
        <v>53</v>
      </c>
      <c r="I203" s="79" t="str">
        <f t="shared" si="24"/>
        <v>SP. BARRACAS</v>
      </c>
      <c r="J203" s="14"/>
      <c r="K203" s="14"/>
      <c r="L203" s="14"/>
      <c r="M203" s="14"/>
      <c r="N203" s="14"/>
    </row>
    <row r="204" spans="1:14" s="10" customFormat="1" ht="12.95" customHeight="1" thickBot="1" x14ac:dyDescent="0.25">
      <c r="A204" s="14"/>
      <c r="B204" s="14"/>
      <c r="C204" s="74" t="str">
        <f>L62</f>
        <v>ARSENAL F.C.</v>
      </c>
      <c r="D204" s="75" t="s">
        <v>53</v>
      </c>
      <c r="E204" s="76" t="s">
        <v>86</v>
      </c>
      <c r="F204" s="49"/>
      <c r="G204" s="80" t="str">
        <f>N62</f>
        <v>ITUZAINGÓ</v>
      </c>
      <c r="H204" s="81" t="s">
        <v>53</v>
      </c>
      <c r="I204" s="82" t="str">
        <f t="shared" si="24"/>
        <v>TIGRE</v>
      </c>
      <c r="J204" s="14"/>
      <c r="K204" s="14"/>
      <c r="L204" s="14"/>
      <c r="M204" s="14"/>
      <c r="N204" s="14"/>
    </row>
    <row r="205" spans="1:14" s="10" customFormat="1" ht="12.95" customHeight="1" thickBot="1" x14ac:dyDescent="0.25">
      <c r="A205" s="14"/>
      <c r="B205" s="14"/>
      <c r="C205" s="66"/>
      <c r="D205" s="66"/>
      <c r="E205" s="66"/>
      <c r="F205" s="49"/>
      <c r="G205" s="49"/>
      <c r="H205" s="49"/>
      <c r="I205" s="49"/>
      <c r="J205" s="14"/>
      <c r="K205" s="14"/>
      <c r="L205" s="14"/>
      <c r="M205" s="14"/>
      <c r="N205" s="14"/>
    </row>
    <row r="206" spans="1:14" s="10" customFormat="1" ht="12.95" customHeight="1" x14ac:dyDescent="0.2">
      <c r="A206" s="14"/>
      <c r="B206" s="14"/>
      <c r="C206" s="94" t="s">
        <v>50</v>
      </c>
      <c r="D206" s="95"/>
      <c r="E206" s="96"/>
      <c r="F206" s="49"/>
      <c r="G206" s="91" t="s">
        <v>50</v>
      </c>
      <c r="H206" s="92"/>
      <c r="I206" s="93"/>
      <c r="J206" s="14"/>
      <c r="K206" s="14"/>
      <c r="L206" s="14"/>
      <c r="M206" s="14"/>
      <c r="N206" s="14"/>
    </row>
    <row r="207" spans="1:14" s="10" customFormat="1" ht="12.95" customHeight="1" x14ac:dyDescent="0.2">
      <c r="A207" s="14"/>
      <c r="B207" s="14"/>
      <c r="C207" s="71" t="s">
        <v>86</v>
      </c>
      <c r="D207" s="72" t="s">
        <v>53</v>
      </c>
      <c r="E207" s="90" t="str">
        <f>L65</f>
        <v>LIBRE</v>
      </c>
      <c r="F207" s="49"/>
      <c r="G207" s="77" t="str">
        <f>N61</f>
        <v>TIGRE</v>
      </c>
      <c r="H207" s="78" t="s">
        <v>53</v>
      </c>
      <c r="I207" s="79" t="str">
        <f>N65</f>
        <v>DEF. DE CAMBACERES</v>
      </c>
      <c r="J207" s="14"/>
      <c r="K207" s="14"/>
      <c r="L207" s="14"/>
      <c r="M207" s="14"/>
      <c r="N207" s="14"/>
    </row>
    <row r="208" spans="1:14" s="10" customFormat="1" ht="12.95" customHeight="1" x14ac:dyDescent="0.2">
      <c r="A208" s="14"/>
      <c r="B208" s="14"/>
      <c r="C208" s="71" t="str">
        <f>L60</f>
        <v>AT. DE RAFAELA</v>
      </c>
      <c r="D208" s="72" t="s">
        <v>53</v>
      </c>
      <c r="E208" s="73" t="str">
        <f>L62</f>
        <v>ARSENAL F.C.</v>
      </c>
      <c r="F208" s="49"/>
      <c r="G208" s="77" t="str">
        <f>N60</f>
        <v>SP. BARRACAS</v>
      </c>
      <c r="H208" s="78" t="s">
        <v>53</v>
      </c>
      <c r="I208" s="79" t="str">
        <f>N62</f>
        <v>ITUZAINGÓ</v>
      </c>
      <c r="J208" s="14"/>
      <c r="K208" s="14"/>
      <c r="L208" s="14"/>
      <c r="M208" s="14"/>
      <c r="N208" s="14"/>
    </row>
    <row r="209" spans="1:14" s="10" customFormat="1" ht="12.95" customHeight="1" x14ac:dyDescent="0.2">
      <c r="A209" s="14"/>
      <c r="B209" s="14"/>
      <c r="C209" s="71" t="str">
        <f>L59</f>
        <v>TALLERES (R.E.)</v>
      </c>
      <c r="D209" s="72" t="s">
        <v>53</v>
      </c>
      <c r="E209" s="73" t="str">
        <f>L63</f>
        <v>CAÑUELAS F.C.</v>
      </c>
      <c r="F209" s="49"/>
      <c r="G209" s="77" t="str">
        <f>N59</f>
        <v>JUV. UNIDA</v>
      </c>
      <c r="H209" s="78" t="s">
        <v>53</v>
      </c>
      <c r="I209" s="79" t="str">
        <f>N63</f>
        <v>SP. ITALIANO</v>
      </c>
      <c r="J209" s="14"/>
      <c r="K209" s="14"/>
      <c r="L209" s="14"/>
      <c r="M209" s="14"/>
      <c r="N209" s="14"/>
    </row>
    <row r="210" spans="1:14" s="10" customFormat="1" ht="12.95" customHeight="1" x14ac:dyDescent="0.2">
      <c r="A210" s="14"/>
      <c r="B210" s="14"/>
      <c r="C210" s="71" t="str">
        <f>L58</f>
        <v>BERAZATEGUI</v>
      </c>
      <c r="D210" s="72" t="s">
        <v>53</v>
      </c>
      <c r="E210" s="73" t="str">
        <f>L64</f>
        <v>F.C. MIDLAND</v>
      </c>
      <c r="F210" s="49"/>
      <c r="G210" s="77" t="str">
        <f>N58</f>
        <v>SAN MARTÍN (B.)</v>
      </c>
      <c r="H210" s="78" t="s">
        <v>53</v>
      </c>
      <c r="I210" s="79" t="str">
        <f>N64</f>
        <v>GRAL. LAMADRID</v>
      </c>
      <c r="J210" s="14"/>
      <c r="K210" s="14"/>
      <c r="L210" s="14"/>
      <c r="M210" s="14"/>
      <c r="N210" s="14"/>
    </row>
    <row r="211" spans="1:14" s="10" customFormat="1" ht="12.95" customHeight="1" x14ac:dyDescent="0.2">
      <c r="A211" s="14"/>
      <c r="B211" s="14"/>
      <c r="C211" s="71" t="str">
        <f>L57</f>
        <v>NVA. CHICAGO</v>
      </c>
      <c r="D211" s="72" t="s">
        <v>53</v>
      </c>
      <c r="E211" s="73" t="str">
        <f>L52</f>
        <v>N.O. BOYS</v>
      </c>
      <c r="F211" s="49"/>
      <c r="G211" s="77" t="str">
        <f>N57</f>
        <v>VILLAS UNIDAS</v>
      </c>
      <c r="H211" s="78" t="s">
        <v>53</v>
      </c>
      <c r="I211" s="79" t="str">
        <f>N52</f>
        <v>CHACARITA JRS.</v>
      </c>
      <c r="J211" s="14"/>
      <c r="K211" s="14"/>
      <c r="L211" s="14"/>
      <c r="M211" s="14"/>
      <c r="N211" s="14"/>
    </row>
    <row r="212" spans="1:14" s="10" customFormat="1" ht="12.95" customHeight="1" x14ac:dyDescent="0.2">
      <c r="A212" s="14"/>
      <c r="B212" s="14"/>
      <c r="C212" s="71" t="str">
        <f>L56</f>
        <v>TALLERES (CBA.)</v>
      </c>
      <c r="D212" s="72" t="s">
        <v>53</v>
      </c>
      <c r="E212" s="73" t="str">
        <f>L53</f>
        <v>ARG. DE MERLO</v>
      </c>
      <c r="F212" s="49"/>
      <c r="G212" s="77" t="str">
        <f>N56</f>
        <v>QUILMES A.C.</v>
      </c>
      <c r="H212" s="78" t="s">
        <v>53</v>
      </c>
      <c r="I212" s="79" t="str">
        <f>N53</f>
        <v>TROCHA (Mercedes)</v>
      </c>
      <c r="J212" s="14"/>
      <c r="K212" s="14"/>
      <c r="L212" s="14"/>
      <c r="M212" s="14"/>
      <c r="N212" s="14"/>
    </row>
    <row r="213" spans="1:14" s="10" customFormat="1" ht="12.95" customHeight="1" thickBot="1" x14ac:dyDescent="0.25">
      <c r="A213" s="14"/>
      <c r="B213" s="14"/>
      <c r="C213" s="74" t="str">
        <f>L55</f>
        <v>DEP. LAFERRERE</v>
      </c>
      <c r="D213" s="75" t="s">
        <v>53</v>
      </c>
      <c r="E213" s="76" t="str">
        <f>L54</f>
        <v>DEP. MAIPÚ (MZA.)</v>
      </c>
      <c r="F213" s="49"/>
      <c r="G213" s="80" t="str">
        <f>N55</f>
        <v>SACACHISPAS F.C.</v>
      </c>
      <c r="H213" s="81" t="s">
        <v>53</v>
      </c>
      <c r="I213" s="82" t="str">
        <f>N54</f>
        <v>CANNING</v>
      </c>
      <c r="J213" s="14"/>
      <c r="K213" s="14"/>
      <c r="L213" s="14"/>
      <c r="M213" s="14"/>
      <c r="N213" s="14"/>
    </row>
    <row r="214" spans="1:14" s="10" customFormat="1" ht="12.95" customHeight="1" thickBot="1" x14ac:dyDescent="0.25">
      <c r="A214" s="14"/>
      <c r="B214" s="14"/>
      <c r="C214" s="66"/>
      <c r="D214" s="66"/>
      <c r="E214" s="66"/>
      <c r="F214" s="49"/>
      <c r="G214" s="49"/>
      <c r="H214" s="49"/>
      <c r="I214" s="49"/>
      <c r="J214" s="14"/>
      <c r="K214" s="14"/>
      <c r="L214" s="14"/>
      <c r="M214" s="14"/>
      <c r="N214" s="14"/>
    </row>
    <row r="215" spans="1:14" s="10" customFormat="1" ht="12.95" customHeight="1" x14ac:dyDescent="0.2">
      <c r="A215" s="14"/>
      <c r="B215" s="14"/>
      <c r="C215" s="94" t="s">
        <v>51</v>
      </c>
      <c r="D215" s="95"/>
      <c r="E215" s="96"/>
      <c r="F215" s="49"/>
      <c r="G215" s="91" t="s">
        <v>51</v>
      </c>
      <c r="H215" s="92"/>
      <c r="I215" s="93"/>
      <c r="J215" s="14"/>
      <c r="K215" s="14"/>
      <c r="L215" s="14"/>
      <c r="M215" s="14"/>
      <c r="N215" s="14"/>
    </row>
    <row r="216" spans="1:14" s="10" customFormat="1" ht="12.95" customHeight="1" x14ac:dyDescent="0.2">
      <c r="A216" s="14"/>
      <c r="B216" s="14"/>
      <c r="C216" s="89" t="str">
        <f>L65</f>
        <v>LIBRE</v>
      </c>
      <c r="D216" s="72" t="s">
        <v>53</v>
      </c>
      <c r="E216" s="73" t="str">
        <f t="shared" ref="E216:E222" si="25">L54</f>
        <v>DEP. MAIPÚ (MZA.)</v>
      </c>
      <c r="F216" s="49"/>
      <c r="G216" s="77" t="str">
        <f>N65</f>
        <v>DEF. DE CAMBACERES</v>
      </c>
      <c r="H216" s="78" t="s">
        <v>53</v>
      </c>
      <c r="I216" s="79" t="str">
        <f t="shared" ref="I216:I222" si="26">N54</f>
        <v>CANNING</v>
      </c>
      <c r="J216" s="14"/>
      <c r="K216" s="14"/>
      <c r="L216" s="14"/>
      <c r="M216" s="14"/>
      <c r="N216" s="14"/>
    </row>
    <row r="217" spans="1:14" s="10" customFormat="1" ht="12.95" customHeight="1" x14ac:dyDescent="0.2">
      <c r="A217" s="14"/>
      <c r="B217" s="14"/>
      <c r="C217" s="71" t="str">
        <f>L53</f>
        <v>ARG. DE MERLO</v>
      </c>
      <c r="D217" s="72" t="s">
        <v>53</v>
      </c>
      <c r="E217" s="73" t="str">
        <f t="shared" si="25"/>
        <v>DEP. LAFERRERE</v>
      </c>
      <c r="F217" s="49"/>
      <c r="G217" s="77" t="str">
        <f>N53</f>
        <v>TROCHA (Mercedes)</v>
      </c>
      <c r="H217" s="78" t="s">
        <v>53</v>
      </c>
      <c r="I217" s="79" t="str">
        <f t="shared" si="26"/>
        <v>SACACHISPAS F.C.</v>
      </c>
      <c r="J217" s="14"/>
      <c r="K217" s="14"/>
      <c r="L217" s="14"/>
      <c r="M217" s="14"/>
      <c r="N217" s="14"/>
    </row>
    <row r="218" spans="1:14" s="10" customFormat="1" ht="12.95" customHeight="1" x14ac:dyDescent="0.2">
      <c r="A218" s="14"/>
      <c r="B218" s="14"/>
      <c r="C218" s="71" t="str">
        <f>L52</f>
        <v>N.O. BOYS</v>
      </c>
      <c r="D218" s="72" t="s">
        <v>53</v>
      </c>
      <c r="E218" s="73" t="str">
        <f t="shared" si="25"/>
        <v>TALLERES (CBA.)</v>
      </c>
      <c r="F218" s="49"/>
      <c r="G218" s="77" t="str">
        <f>N52</f>
        <v>CHACARITA JRS.</v>
      </c>
      <c r="H218" s="78" t="s">
        <v>53</v>
      </c>
      <c r="I218" s="79" t="str">
        <f t="shared" si="26"/>
        <v>QUILMES A.C.</v>
      </c>
      <c r="J218" s="14"/>
      <c r="K218" s="14"/>
      <c r="L218" s="14"/>
      <c r="M218" s="14"/>
      <c r="N218" s="14"/>
    </row>
    <row r="219" spans="1:14" s="10" customFormat="1" ht="12.95" customHeight="1" x14ac:dyDescent="0.2">
      <c r="A219" s="14"/>
      <c r="B219" s="14"/>
      <c r="C219" s="71" t="str">
        <f>L64</f>
        <v>F.C. MIDLAND</v>
      </c>
      <c r="D219" s="72" t="s">
        <v>53</v>
      </c>
      <c r="E219" s="73" t="str">
        <f t="shared" si="25"/>
        <v>NVA. CHICAGO</v>
      </c>
      <c r="F219" s="49"/>
      <c r="G219" s="77" t="str">
        <f>N64</f>
        <v>GRAL. LAMADRID</v>
      </c>
      <c r="H219" s="78" t="s">
        <v>53</v>
      </c>
      <c r="I219" s="79" t="str">
        <f t="shared" si="26"/>
        <v>VILLAS UNIDAS</v>
      </c>
      <c r="J219" s="14"/>
      <c r="K219" s="14"/>
      <c r="L219" s="14"/>
      <c r="M219" s="14"/>
      <c r="N219" s="14"/>
    </row>
    <row r="220" spans="1:14" s="10" customFormat="1" ht="12.95" customHeight="1" x14ac:dyDescent="0.2">
      <c r="A220" s="14"/>
      <c r="B220" s="14"/>
      <c r="C220" s="71" t="str">
        <f>L63</f>
        <v>CAÑUELAS F.C.</v>
      </c>
      <c r="D220" s="72" t="s">
        <v>53</v>
      </c>
      <c r="E220" s="73" t="str">
        <f t="shared" si="25"/>
        <v>BERAZATEGUI</v>
      </c>
      <c r="F220" s="49"/>
      <c r="G220" s="77" t="str">
        <f>N63</f>
        <v>SP. ITALIANO</v>
      </c>
      <c r="H220" s="78" t="s">
        <v>53</v>
      </c>
      <c r="I220" s="79" t="str">
        <f t="shared" si="26"/>
        <v>SAN MARTÍN (B.)</v>
      </c>
      <c r="J220" s="14"/>
      <c r="K220" s="14"/>
      <c r="L220" s="14"/>
      <c r="M220" s="14"/>
      <c r="N220" s="14"/>
    </row>
    <row r="221" spans="1:14" s="10" customFormat="1" ht="12.95" customHeight="1" x14ac:dyDescent="0.2">
      <c r="A221" s="14"/>
      <c r="B221" s="14"/>
      <c r="C221" s="71" t="str">
        <f>L62</f>
        <v>ARSENAL F.C.</v>
      </c>
      <c r="D221" s="72" t="s">
        <v>53</v>
      </c>
      <c r="E221" s="73" t="str">
        <f t="shared" si="25"/>
        <v>TALLERES (R.E.)</v>
      </c>
      <c r="F221" s="49"/>
      <c r="G221" s="77" t="str">
        <f>N62</f>
        <v>ITUZAINGÓ</v>
      </c>
      <c r="H221" s="78" t="s">
        <v>53</v>
      </c>
      <c r="I221" s="79" t="str">
        <f t="shared" si="26"/>
        <v>JUV. UNIDA</v>
      </c>
      <c r="J221" s="14"/>
      <c r="K221" s="14"/>
      <c r="L221" s="14"/>
      <c r="M221" s="14"/>
      <c r="N221" s="14"/>
    </row>
    <row r="222" spans="1:14" s="10" customFormat="1" ht="12.95" customHeight="1" thickBot="1" x14ac:dyDescent="0.25">
      <c r="A222" s="14"/>
      <c r="B222" s="14"/>
      <c r="C222" s="74" t="s">
        <v>86</v>
      </c>
      <c r="D222" s="75" t="s">
        <v>53</v>
      </c>
      <c r="E222" s="76" t="str">
        <f t="shared" si="25"/>
        <v>AT. DE RAFAELA</v>
      </c>
      <c r="F222" s="49"/>
      <c r="G222" s="80" t="str">
        <f>N61</f>
        <v>TIGRE</v>
      </c>
      <c r="H222" s="81" t="s">
        <v>53</v>
      </c>
      <c r="I222" s="82" t="str">
        <f t="shared" si="26"/>
        <v>SP. BARRACAS</v>
      </c>
      <c r="J222" s="14"/>
      <c r="K222" s="14"/>
      <c r="L222" s="14"/>
      <c r="M222" s="14"/>
      <c r="N222" s="14"/>
    </row>
    <row r="223" spans="1:14" s="10" customFormat="1" ht="12.95" customHeight="1" thickBot="1" x14ac:dyDescent="0.25">
      <c r="A223" s="14"/>
      <c r="B223" s="14"/>
      <c r="C223" s="66"/>
      <c r="D223" s="66"/>
      <c r="E223" s="66"/>
      <c r="F223" s="49"/>
      <c r="G223" s="49"/>
      <c r="H223" s="49"/>
      <c r="I223" s="49"/>
      <c r="J223" s="14"/>
      <c r="K223" s="14"/>
      <c r="L223" s="14"/>
      <c r="M223" s="14"/>
      <c r="N223" s="14"/>
    </row>
    <row r="224" spans="1:14" s="10" customFormat="1" ht="12.95" customHeight="1" x14ac:dyDescent="0.2">
      <c r="A224" s="14"/>
      <c r="B224" s="14"/>
      <c r="C224" s="94" t="s">
        <v>52</v>
      </c>
      <c r="D224" s="95"/>
      <c r="E224" s="96"/>
      <c r="F224" s="49"/>
      <c r="G224" s="91" t="s">
        <v>52</v>
      </c>
      <c r="H224" s="92"/>
      <c r="I224" s="93"/>
      <c r="J224" s="14"/>
      <c r="K224" s="14"/>
      <c r="L224" s="14"/>
      <c r="M224" s="14"/>
      <c r="N224" s="14"/>
    </row>
    <row r="225" spans="1:15" s="10" customFormat="1" ht="12.95" customHeight="1" x14ac:dyDescent="0.2">
      <c r="A225" s="14"/>
      <c r="B225" s="14"/>
      <c r="C225" s="71" t="str">
        <f>L60</f>
        <v>AT. DE RAFAELA</v>
      </c>
      <c r="D225" s="72" t="s">
        <v>53</v>
      </c>
      <c r="E225" s="90" t="str">
        <f>L65</f>
        <v>LIBRE</v>
      </c>
      <c r="F225" s="49"/>
      <c r="G225" s="77" t="str">
        <f>N60</f>
        <v>SP. BARRACAS</v>
      </c>
      <c r="H225" s="78" t="s">
        <v>53</v>
      </c>
      <c r="I225" s="79" t="str">
        <f>N65</f>
        <v>DEF. DE CAMBACERES</v>
      </c>
      <c r="J225" s="14"/>
      <c r="K225" s="14"/>
      <c r="L225" s="14"/>
      <c r="M225" s="14"/>
      <c r="N225" s="14"/>
    </row>
    <row r="226" spans="1:15" s="10" customFormat="1" ht="12.95" customHeight="1" x14ac:dyDescent="0.2">
      <c r="A226" s="14"/>
      <c r="B226" s="14"/>
      <c r="C226" s="71" t="str">
        <f>L59</f>
        <v>TALLERES (R.E.)</v>
      </c>
      <c r="D226" s="72" t="s">
        <v>53</v>
      </c>
      <c r="E226" s="73" t="s">
        <v>86</v>
      </c>
      <c r="F226" s="49"/>
      <c r="G226" s="77" t="str">
        <f>N59</f>
        <v>JUV. UNIDA</v>
      </c>
      <c r="H226" s="78" t="s">
        <v>53</v>
      </c>
      <c r="I226" s="79" t="str">
        <f>N61</f>
        <v>TIGRE</v>
      </c>
      <c r="J226" s="14"/>
      <c r="K226" s="14"/>
      <c r="L226" s="14"/>
      <c r="M226" s="14"/>
      <c r="N226" s="14"/>
    </row>
    <row r="227" spans="1:15" s="10" customFormat="1" ht="12.95" customHeight="1" x14ac:dyDescent="0.2">
      <c r="A227" s="14"/>
      <c r="B227" s="14"/>
      <c r="C227" s="71" t="str">
        <f>L58</f>
        <v>BERAZATEGUI</v>
      </c>
      <c r="D227" s="72" t="s">
        <v>53</v>
      </c>
      <c r="E227" s="73" t="str">
        <f>L62</f>
        <v>ARSENAL F.C.</v>
      </c>
      <c r="F227" s="49"/>
      <c r="G227" s="77" t="str">
        <f>N58</f>
        <v>SAN MARTÍN (B.)</v>
      </c>
      <c r="H227" s="78" t="s">
        <v>53</v>
      </c>
      <c r="I227" s="79" t="str">
        <f>N62</f>
        <v>ITUZAINGÓ</v>
      </c>
      <c r="J227" s="14"/>
      <c r="K227" s="14"/>
      <c r="L227" s="14"/>
      <c r="M227" s="14"/>
      <c r="N227" s="14"/>
    </row>
    <row r="228" spans="1:15" s="10" customFormat="1" ht="12.95" customHeight="1" x14ac:dyDescent="0.2">
      <c r="A228" s="14"/>
      <c r="B228" s="14"/>
      <c r="C228" s="71" t="str">
        <f>L57</f>
        <v>NVA. CHICAGO</v>
      </c>
      <c r="D228" s="72" t="s">
        <v>53</v>
      </c>
      <c r="E228" s="73" t="str">
        <f>L63</f>
        <v>CAÑUELAS F.C.</v>
      </c>
      <c r="F228" s="49"/>
      <c r="G228" s="77" t="str">
        <f>N57</f>
        <v>VILLAS UNIDAS</v>
      </c>
      <c r="H228" s="78" t="s">
        <v>53</v>
      </c>
      <c r="I228" s="79" t="str">
        <f>N63</f>
        <v>SP. ITALIANO</v>
      </c>
      <c r="J228" s="14"/>
      <c r="K228" s="14"/>
      <c r="L228" s="14"/>
      <c r="M228" s="14"/>
      <c r="N228" s="14"/>
    </row>
    <row r="229" spans="1:15" s="10" customFormat="1" ht="12.95" customHeight="1" x14ac:dyDescent="0.2">
      <c r="A229" s="14"/>
      <c r="B229" s="14"/>
      <c r="C229" s="71" t="str">
        <f>L56</f>
        <v>TALLERES (CBA.)</v>
      </c>
      <c r="D229" s="72" t="s">
        <v>53</v>
      </c>
      <c r="E229" s="73" t="str">
        <f>L64</f>
        <v>F.C. MIDLAND</v>
      </c>
      <c r="F229" s="49"/>
      <c r="G229" s="77" t="str">
        <f>N56</f>
        <v>QUILMES A.C.</v>
      </c>
      <c r="H229" s="78" t="s">
        <v>53</v>
      </c>
      <c r="I229" s="79" t="str">
        <f>N64</f>
        <v>GRAL. LAMADRID</v>
      </c>
      <c r="J229" s="14"/>
      <c r="K229" s="14"/>
      <c r="L229" s="14"/>
      <c r="M229" s="14"/>
      <c r="N229" s="14"/>
      <c r="O229"/>
    </row>
    <row r="230" spans="1:15" s="10" customFormat="1" ht="12.95" customHeight="1" x14ac:dyDescent="0.2">
      <c r="A230" s="14"/>
      <c r="B230" s="14"/>
      <c r="C230" s="71" t="str">
        <f>L55</f>
        <v>DEP. LAFERRERE</v>
      </c>
      <c r="D230" s="72" t="s">
        <v>53</v>
      </c>
      <c r="E230" s="73" t="str">
        <f>L52</f>
        <v>N.O. BOYS</v>
      </c>
      <c r="F230" s="49"/>
      <c r="G230" s="77" t="str">
        <f>N55</f>
        <v>SACACHISPAS F.C.</v>
      </c>
      <c r="H230" s="78" t="s">
        <v>53</v>
      </c>
      <c r="I230" s="79" t="str">
        <f>N52</f>
        <v>CHACARITA JRS.</v>
      </c>
      <c r="J230" s="14"/>
      <c r="K230" s="14"/>
      <c r="L230" s="14"/>
      <c r="M230" s="14"/>
      <c r="N230" s="14"/>
      <c r="O230"/>
    </row>
    <row r="231" spans="1:15" s="10" customFormat="1" ht="12.95" customHeight="1" thickBot="1" x14ac:dyDescent="0.25">
      <c r="A231" s="14"/>
      <c r="B231" s="14"/>
      <c r="C231" s="74" t="str">
        <f>L54</f>
        <v>DEP. MAIPÚ (MZA.)</v>
      </c>
      <c r="D231" s="75" t="s">
        <v>53</v>
      </c>
      <c r="E231" s="76" t="str">
        <f>L53</f>
        <v>ARG. DE MERLO</v>
      </c>
      <c r="F231" s="49"/>
      <c r="G231" s="80" t="str">
        <f>N54</f>
        <v>CANNING</v>
      </c>
      <c r="H231" s="81" t="s">
        <v>53</v>
      </c>
      <c r="I231" s="82" t="str">
        <f>N53</f>
        <v>TROCHA (Mercedes)</v>
      </c>
      <c r="J231" s="14"/>
      <c r="K231" s="14"/>
      <c r="L231" s="14"/>
      <c r="M231" s="14"/>
      <c r="N231" s="14"/>
      <c r="O231"/>
    </row>
    <row r="232" spans="1:15" s="10" customFormat="1" ht="12.95" customHeight="1" thickBot="1" x14ac:dyDescent="0.25">
      <c r="A232" s="14"/>
      <c r="B232" s="14"/>
      <c r="C232" s="34"/>
      <c r="D232" s="34"/>
      <c r="E232" s="34"/>
      <c r="F232" s="14"/>
      <c r="G232" s="14"/>
      <c r="H232" s="14"/>
      <c r="I232" s="14"/>
      <c r="J232" s="14"/>
      <c r="K232" s="14"/>
      <c r="L232" s="14"/>
      <c r="M232" s="14"/>
      <c r="N232" s="14"/>
      <c r="O232"/>
    </row>
    <row r="233" spans="1:15" s="10" customFormat="1" ht="12.95" customHeight="1" x14ac:dyDescent="0.2">
      <c r="A233" s="14"/>
      <c r="B233" s="14"/>
      <c r="C233" s="94" t="s">
        <v>54</v>
      </c>
      <c r="D233" s="95"/>
      <c r="E233" s="96"/>
      <c r="F233" s="14"/>
      <c r="G233" s="91" t="s">
        <v>54</v>
      </c>
      <c r="H233" s="92"/>
      <c r="I233" s="93"/>
      <c r="J233" s="14"/>
      <c r="K233" s="14"/>
      <c r="L233" s="14"/>
      <c r="M233" s="14"/>
      <c r="N233" s="14"/>
      <c r="O233"/>
    </row>
    <row r="234" spans="1:15" s="10" customFormat="1" x14ac:dyDescent="0.2">
      <c r="A234" s="14"/>
      <c r="B234" s="14"/>
      <c r="C234" s="89" t="str">
        <f>L65</f>
        <v>LIBRE</v>
      </c>
      <c r="D234" s="72" t="s">
        <v>53</v>
      </c>
      <c r="E234" s="73" t="str">
        <f t="shared" ref="E234:E240" si="27">L53</f>
        <v>ARG. DE MERLO</v>
      </c>
      <c r="F234" s="21"/>
      <c r="G234" s="77" t="str">
        <f>N65</f>
        <v>DEF. DE CAMBACERES</v>
      </c>
      <c r="H234" s="78" t="s">
        <v>53</v>
      </c>
      <c r="I234" s="79" t="str">
        <f t="shared" ref="I234:I240" si="28">N53</f>
        <v>TROCHA (Mercedes)</v>
      </c>
      <c r="J234" s="14"/>
      <c r="K234" s="14"/>
      <c r="L234" s="14"/>
      <c r="M234" s="14"/>
      <c r="N234" s="14"/>
      <c r="O234"/>
    </row>
    <row r="235" spans="1:15" s="10" customFormat="1" x14ac:dyDescent="0.2">
      <c r="A235" s="14"/>
      <c r="B235" s="14"/>
      <c r="C235" s="71" t="str">
        <f>L52</f>
        <v>N.O. BOYS</v>
      </c>
      <c r="D235" s="72" t="s">
        <v>53</v>
      </c>
      <c r="E235" s="73" t="str">
        <f t="shared" si="27"/>
        <v>DEP. MAIPÚ (MZA.)</v>
      </c>
      <c r="F235" s="21"/>
      <c r="G235" s="77" t="str">
        <f>N52</f>
        <v>CHACARITA JRS.</v>
      </c>
      <c r="H235" s="78" t="s">
        <v>53</v>
      </c>
      <c r="I235" s="79" t="str">
        <f t="shared" si="28"/>
        <v>CANNING</v>
      </c>
      <c r="J235" s="14"/>
      <c r="K235" s="14"/>
      <c r="L235" s="14"/>
      <c r="M235" s="14"/>
      <c r="N235" s="14"/>
      <c r="O235"/>
    </row>
    <row r="236" spans="1:15" s="10" customFormat="1" x14ac:dyDescent="0.2">
      <c r="A236" s="14"/>
      <c r="B236" s="14"/>
      <c r="C236" s="71" t="str">
        <f>L64</f>
        <v>F.C. MIDLAND</v>
      </c>
      <c r="D236" s="72" t="s">
        <v>53</v>
      </c>
      <c r="E236" s="73" t="str">
        <f t="shared" si="27"/>
        <v>DEP. LAFERRERE</v>
      </c>
      <c r="F236" s="21"/>
      <c r="G236" s="77" t="str">
        <f>N64</f>
        <v>GRAL. LAMADRID</v>
      </c>
      <c r="H236" s="78" t="s">
        <v>53</v>
      </c>
      <c r="I236" s="79" t="str">
        <f t="shared" si="28"/>
        <v>SACACHISPAS F.C.</v>
      </c>
      <c r="J236" s="14"/>
      <c r="K236" s="14"/>
      <c r="L236" s="14"/>
      <c r="M236" s="14"/>
      <c r="N236" s="14"/>
      <c r="O236"/>
    </row>
    <row r="237" spans="1:15" s="10" customFormat="1" x14ac:dyDescent="0.2">
      <c r="A237" s="14"/>
      <c r="B237" s="14"/>
      <c r="C237" s="71" t="str">
        <f>L63</f>
        <v>CAÑUELAS F.C.</v>
      </c>
      <c r="D237" s="72" t="s">
        <v>53</v>
      </c>
      <c r="E237" s="73" t="str">
        <f t="shared" si="27"/>
        <v>TALLERES (CBA.)</v>
      </c>
      <c r="F237" s="21"/>
      <c r="G237" s="77" t="str">
        <f>N63</f>
        <v>SP. ITALIANO</v>
      </c>
      <c r="H237" s="78" t="s">
        <v>53</v>
      </c>
      <c r="I237" s="79" t="str">
        <f t="shared" si="28"/>
        <v>QUILMES A.C.</v>
      </c>
      <c r="J237" s="14"/>
      <c r="K237" s="14"/>
      <c r="L237" s="14"/>
      <c r="M237" s="14"/>
      <c r="N237" s="14"/>
      <c r="O237"/>
    </row>
    <row r="238" spans="1:15" s="10" customFormat="1" x14ac:dyDescent="0.2">
      <c r="A238" s="14"/>
      <c r="B238" s="14"/>
      <c r="C238" s="71" t="str">
        <f>L62</f>
        <v>ARSENAL F.C.</v>
      </c>
      <c r="D238" s="72" t="s">
        <v>53</v>
      </c>
      <c r="E238" s="73" t="str">
        <f t="shared" si="27"/>
        <v>NVA. CHICAGO</v>
      </c>
      <c r="F238" s="21"/>
      <c r="G238" s="77" t="str">
        <f>N62</f>
        <v>ITUZAINGÓ</v>
      </c>
      <c r="H238" s="78" t="s">
        <v>53</v>
      </c>
      <c r="I238" s="79" t="str">
        <f t="shared" si="28"/>
        <v>VILLAS UNIDAS</v>
      </c>
      <c r="J238" s="14"/>
      <c r="K238" s="14"/>
      <c r="L238" s="14"/>
      <c r="M238" s="14"/>
      <c r="N238" s="14"/>
      <c r="O238"/>
    </row>
    <row r="239" spans="1:15" s="10" customFormat="1" x14ac:dyDescent="0.2">
      <c r="A239" s="14"/>
      <c r="B239" s="14"/>
      <c r="C239" s="71" t="s">
        <v>86</v>
      </c>
      <c r="D239" s="72" t="s">
        <v>53</v>
      </c>
      <c r="E239" s="73" t="str">
        <f t="shared" si="27"/>
        <v>BERAZATEGUI</v>
      </c>
      <c r="F239" s="21"/>
      <c r="G239" s="77" t="str">
        <f>N61</f>
        <v>TIGRE</v>
      </c>
      <c r="H239" s="78" t="s">
        <v>53</v>
      </c>
      <c r="I239" s="79" t="str">
        <f t="shared" si="28"/>
        <v>SAN MARTÍN (B.)</v>
      </c>
      <c r="J239" s="14"/>
      <c r="K239" s="14"/>
      <c r="L239" s="14"/>
      <c r="M239" s="14"/>
      <c r="N239" s="14"/>
      <c r="O239"/>
    </row>
    <row r="240" spans="1:15" s="10" customFormat="1" ht="13.5" thickBot="1" x14ac:dyDescent="0.25">
      <c r="A240" s="14"/>
      <c r="B240" s="14"/>
      <c r="C240" s="74" t="str">
        <f>L60</f>
        <v>AT. DE RAFAELA</v>
      </c>
      <c r="D240" s="75" t="s">
        <v>53</v>
      </c>
      <c r="E240" s="76" t="str">
        <f t="shared" si="27"/>
        <v>TALLERES (R.E.)</v>
      </c>
      <c r="F240" s="21"/>
      <c r="G240" s="80" t="str">
        <f>N60</f>
        <v>SP. BARRACAS</v>
      </c>
      <c r="H240" s="81" t="s">
        <v>53</v>
      </c>
      <c r="I240" s="82" t="str">
        <f t="shared" si="28"/>
        <v>JUV. UNIDA</v>
      </c>
      <c r="J240" s="14"/>
      <c r="K240" s="14"/>
      <c r="L240" s="14"/>
      <c r="M240" s="14"/>
      <c r="N240" s="14"/>
      <c r="O240"/>
    </row>
    <row r="241" spans="1:15" s="10" customFormat="1" ht="13.5" thickBot="1" x14ac:dyDescent="0.25">
      <c r="A241" s="14"/>
      <c r="B241" s="14"/>
      <c r="C241" s="114"/>
      <c r="D241" s="114"/>
      <c r="E241" s="115"/>
      <c r="F241" s="21"/>
      <c r="G241" s="24"/>
      <c r="H241" s="24"/>
      <c r="I241" s="25"/>
      <c r="J241" s="14"/>
      <c r="K241" s="14"/>
      <c r="L241" s="14"/>
      <c r="M241" s="14"/>
      <c r="N241" s="14"/>
      <c r="O241"/>
    </row>
    <row r="242" spans="1:15" s="10" customFormat="1" ht="13.5" x14ac:dyDescent="0.2">
      <c r="A242" s="14"/>
      <c r="B242" s="14"/>
      <c r="C242" s="94" t="s">
        <v>55</v>
      </c>
      <c r="D242" s="95"/>
      <c r="E242" s="96"/>
      <c r="F242" s="12"/>
      <c r="G242" s="91" t="s">
        <v>55</v>
      </c>
      <c r="H242" s="92"/>
      <c r="I242" s="93"/>
      <c r="J242" s="14"/>
      <c r="K242" s="14"/>
      <c r="L242" s="14"/>
      <c r="M242" s="14"/>
      <c r="N242" s="14"/>
      <c r="O242"/>
    </row>
    <row r="243" spans="1:15" s="10" customFormat="1" x14ac:dyDescent="0.2">
      <c r="A243" s="14"/>
      <c r="B243" s="14"/>
      <c r="C243" s="71" t="str">
        <f>L59</f>
        <v>TALLERES (R.E.)</v>
      </c>
      <c r="D243" s="72" t="s">
        <v>53</v>
      </c>
      <c r="E243" s="90" t="str">
        <f>L65</f>
        <v>LIBRE</v>
      </c>
      <c r="F243" s="21"/>
      <c r="G243" s="77" t="str">
        <f>N59</f>
        <v>JUV. UNIDA</v>
      </c>
      <c r="H243" s="78" t="s">
        <v>53</v>
      </c>
      <c r="I243" s="79" t="str">
        <f>N65</f>
        <v>DEF. DE CAMBACERES</v>
      </c>
      <c r="J243" s="14"/>
      <c r="K243" s="14"/>
      <c r="L243" s="14"/>
      <c r="M243" s="14"/>
      <c r="N243" s="14"/>
      <c r="O243"/>
    </row>
    <row r="244" spans="1:15" s="10" customFormat="1" x14ac:dyDescent="0.2">
      <c r="A244" s="14"/>
      <c r="B244" s="14"/>
      <c r="C244" s="71" t="str">
        <f>L58</f>
        <v>BERAZATEGUI</v>
      </c>
      <c r="D244" s="72" t="s">
        <v>53</v>
      </c>
      <c r="E244" s="73" t="str">
        <f>L60</f>
        <v>AT. DE RAFAELA</v>
      </c>
      <c r="F244" s="21"/>
      <c r="G244" s="77" t="str">
        <f>N58</f>
        <v>SAN MARTÍN (B.)</v>
      </c>
      <c r="H244" s="78" t="s">
        <v>53</v>
      </c>
      <c r="I244" s="79" t="str">
        <f>N60</f>
        <v>SP. BARRACAS</v>
      </c>
      <c r="J244" s="14"/>
      <c r="K244" s="14"/>
      <c r="L244" s="14"/>
      <c r="M244" s="14"/>
      <c r="N244" s="14"/>
      <c r="O244"/>
    </row>
    <row r="245" spans="1:15" s="10" customFormat="1" x14ac:dyDescent="0.2">
      <c r="A245" s="14"/>
      <c r="B245" s="14"/>
      <c r="C245" s="71" t="str">
        <f>L57</f>
        <v>NVA. CHICAGO</v>
      </c>
      <c r="D245" s="72" t="s">
        <v>53</v>
      </c>
      <c r="E245" s="73" t="s">
        <v>86</v>
      </c>
      <c r="F245" s="21"/>
      <c r="G245" s="77" t="str">
        <f>N57</f>
        <v>VILLAS UNIDAS</v>
      </c>
      <c r="H245" s="78" t="s">
        <v>53</v>
      </c>
      <c r="I245" s="79" t="str">
        <f>N61</f>
        <v>TIGRE</v>
      </c>
      <c r="J245" s="14"/>
      <c r="K245" s="14"/>
      <c r="L245" s="14"/>
      <c r="M245" s="14"/>
      <c r="N245" s="14"/>
      <c r="O245"/>
    </row>
    <row r="246" spans="1:15" x14ac:dyDescent="0.2">
      <c r="A246" s="14"/>
      <c r="B246" s="14"/>
      <c r="C246" s="71" t="str">
        <f>L56</f>
        <v>TALLERES (CBA.)</v>
      </c>
      <c r="D246" s="72" t="s">
        <v>53</v>
      </c>
      <c r="E246" s="73" t="str">
        <f>L62</f>
        <v>ARSENAL F.C.</v>
      </c>
      <c r="F246" s="21"/>
      <c r="G246" s="77" t="str">
        <f>N56</f>
        <v>QUILMES A.C.</v>
      </c>
      <c r="H246" s="78" t="s">
        <v>53</v>
      </c>
      <c r="I246" s="79" t="str">
        <f>N62</f>
        <v>ITUZAINGÓ</v>
      </c>
      <c r="J246" s="14"/>
      <c r="K246" s="14"/>
      <c r="L246" s="14"/>
      <c r="M246" s="14"/>
      <c r="N246" s="14"/>
    </row>
    <row r="247" spans="1:15" x14ac:dyDescent="0.2">
      <c r="A247" s="14"/>
      <c r="B247" s="14"/>
      <c r="C247" s="71" t="str">
        <f>L55</f>
        <v>DEP. LAFERRERE</v>
      </c>
      <c r="D247" s="72" t="s">
        <v>53</v>
      </c>
      <c r="E247" s="73" t="str">
        <f>L63</f>
        <v>CAÑUELAS F.C.</v>
      </c>
      <c r="F247" s="21"/>
      <c r="G247" s="77" t="str">
        <f>N55</f>
        <v>SACACHISPAS F.C.</v>
      </c>
      <c r="H247" s="78" t="s">
        <v>53</v>
      </c>
      <c r="I247" s="79" t="str">
        <f>N63</f>
        <v>SP. ITALIANO</v>
      </c>
      <c r="J247" s="14"/>
      <c r="K247" s="14"/>
      <c r="L247" s="14"/>
      <c r="M247" s="14"/>
      <c r="N247" s="14"/>
    </row>
    <row r="248" spans="1:15" x14ac:dyDescent="0.2">
      <c r="A248" s="14"/>
      <c r="B248" s="14"/>
      <c r="C248" s="71" t="str">
        <f>L54</f>
        <v>DEP. MAIPÚ (MZA.)</v>
      </c>
      <c r="D248" s="72" t="s">
        <v>53</v>
      </c>
      <c r="E248" s="73" t="str">
        <f>L64</f>
        <v>F.C. MIDLAND</v>
      </c>
      <c r="F248" s="21"/>
      <c r="G248" s="77" t="str">
        <f>N54</f>
        <v>CANNING</v>
      </c>
      <c r="H248" s="78" t="s">
        <v>53</v>
      </c>
      <c r="I248" s="79" t="str">
        <f>N64</f>
        <v>GRAL. LAMADRID</v>
      </c>
      <c r="J248" s="12"/>
      <c r="K248" s="14"/>
      <c r="L248" s="14"/>
      <c r="M248" s="14"/>
      <c r="N248" s="14"/>
    </row>
    <row r="249" spans="1:15" ht="13.5" thickBot="1" x14ac:dyDescent="0.25">
      <c r="A249" s="14"/>
      <c r="B249" s="14"/>
      <c r="C249" s="74" t="str">
        <f>L53</f>
        <v>ARG. DE MERLO</v>
      </c>
      <c r="D249" s="75" t="s">
        <v>53</v>
      </c>
      <c r="E249" s="76" t="str">
        <f>L52</f>
        <v>N.O. BOYS</v>
      </c>
      <c r="F249" s="21"/>
      <c r="G249" s="80" t="str">
        <f>N53</f>
        <v>TROCHA (Mercedes)</v>
      </c>
      <c r="H249" s="81" t="s">
        <v>53</v>
      </c>
      <c r="I249" s="82" t="str">
        <f>N52</f>
        <v>CHACARITA JRS.</v>
      </c>
      <c r="J249" s="12"/>
      <c r="K249" s="14"/>
      <c r="L249" s="14"/>
      <c r="M249" s="14"/>
      <c r="N249" s="14"/>
    </row>
    <row r="250" spans="1:15" ht="13.5" thickBot="1" x14ac:dyDescent="0.25">
      <c r="A250" s="14"/>
      <c r="B250" s="14"/>
      <c r="C250" s="116"/>
      <c r="D250" s="117"/>
      <c r="E250" s="116"/>
      <c r="F250" s="21"/>
      <c r="G250" s="18"/>
      <c r="H250" s="20"/>
      <c r="I250" s="18"/>
      <c r="J250" s="12"/>
      <c r="K250" s="14"/>
      <c r="L250" s="14"/>
      <c r="M250" s="14"/>
      <c r="N250" s="14"/>
    </row>
    <row r="251" spans="1:15" ht="13.5" x14ac:dyDescent="0.2">
      <c r="C251" s="94" t="s">
        <v>56</v>
      </c>
      <c r="D251" s="95"/>
      <c r="E251" s="96"/>
      <c r="F251" s="21"/>
      <c r="G251" s="91" t="s">
        <v>56</v>
      </c>
      <c r="H251" s="92"/>
      <c r="I251" s="93"/>
      <c r="J251" s="12"/>
      <c r="K251" s="14"/>
      <c r="L251" s="14"/>
      <c r="M251" s="14"/>
      <c r="N251" s="14"/>
    </row>
    <row r="252" spans="1:15" x14ac:dyDescent="0.2">
      <c r="C252" s="89" t="str">
        <f>L65</f>
        <v>LIBRE</v>
      </c>
      <c r="D252" s="72" t="s">
        <v>53</v>
      </c>
      <c r="E252" s="73" t="str">
        <f t="shared" ref="E252:E258" si="29">L52</f>
        <v>N.O. BOYS</v>
      </c>
      <c r="F252" s="21"/>
      <c r="G252" s="77" t="str">
        <f>N65</f>
        <v>DEF. DE CAMBACERES</v>
      </c>
      <c r="H252" s="78" t="s">
        <v>53</v>
      </c>
      <c r="I252" s="79" t="str">
        <f t="shared" ref="I252:I258" si="30">N52</f>
        <v>CHACARITA JRS.</v>
      </c>
      <c r="J252" s="12"/>
      <c r="K252" s="14"/>
      <c r="L252" s="14"/>
      <c r="M252" s="14"/>
      <c r="N252" s="14"/>
    </row>
    <row r="253" spans="1:15" x14ac:dyDescent="0.2">
      <c r="C253" s="71" t="str">
        <f>L64</f>
        <v>F.C. MIDLAND</v>
      </c>
      <c r="D253" s="72" t="s">
        <v>53</v>
      </c>
      <c r="E253" s="73" t="str">
        <f t="shared" si="29"/>
        <v>ARG. DE MERLO</v>
      </c>
      <c r="F253" s="12"/>
      <c r="G253" s="77" t="str">
        <f>N64</f>
        <v>GRAL. LAMADRID</v>
      </c>
      <c r="H253" s="78" t="s">
        <v>53</v>
      </c>
      <c r="I253" s="79" t="str">
        <f t="shared" si="30"/>
        <v>TROCHA (Mercedes)</v>
      </c>
      <c r="J253" s="12"/>
      <c r="K253" s="14"/>
      <c r="L253" s="14"/>
      <c r="M253" s="14"/>
      <c r="N253" s="14"/>
    </row>
    <row r="254" spans="1:15" x14ac:dyDescent="0.2">
      <c r="C254" s="71" t="str">
        <f>L63</f>
        <v>CAÑUELAS F.C.</v>
      </c>
      <c r="D254" s="72" t="s">
        <v>53</v>
      </c>
      <c r="E254" s="73" t="str">
        <f t="shared" si="29"/>
        <v>DEP. MAIPÚ (MZA.)</v>
      </c>
      <c r="F254" s="21"/>
      <c r="G254" s="77" t="str">
        <f>N63</f>
        <v>SP. ITALIANO</v>
      </c>
      <c r="H254" s="78" t="s">
        <v>53</v>
      </c>
      <c r="I254" s="79" t="str">
        <f t="shared" si="30"/>
        <v>CANNING</v>
      </c>
      <c r="J254" s="12"/>
      <c r="K254" s="14"/>
      <c r="L254" s="14"/>
      <c r="M254" s="14"/>
      <c r="N254" s="14"/>
    </row>
    <row r="255" spans="1:15" x14ac:dyDescent="0.2">
      <c r="C255" s="71" t="str">
        <f>L62</f>
        <v>ARSENAL F.C.</v>
      </c>
      <c r="D255" s="72" t="s">
        <v>53</v>
      </c>
      <c r="E255" s="73" t="str">
        <f t="shared" si="29"/>
        <v>DEP. LAFERRERE</v>
      </c>
      <c r="F255" s="21"/>
      <c r="G255" s="77" t="str">
        <f>N62</f>
        <v>ITUZAINGÓ</v>
      </c>
      <c r="H255" s="78" t="s">
        <v>53</v>
      </c>
      <c r="I255" s="79" t="str">
        <f t="shared" si="30"/>
        <v>SACACHISPAS F.C.</v>
      </c>
      <c r="J255" s="12"/>
      <c r="K255" s="14"/>
      <c r="L255" s="14"/>
      <c r="M255" s="14"/>
      <c r="N255" s="14"/>
    </row>
    <row r="256" spans="1:15" x14ac:dyDescent="0.2">
      <c r="C256" s="71" t="s">
        <v>86</v>
      </c>
      <c r="D256" s="72" t="s">
        <v>53</v>
      </c>
      <c r="E256" s="73" t="str">
        <f t="shared" si="29"/>
        <v>TALLERES (CBA.)</v>
      </c>
      <c r="F256" s="21"/>
      <c r="G256" s="77" t="str">
        <f>N61</f>
        <v>TIGRE</v>
      </c>
      <c r="H256" s="78" t="s">
        <v>53</v>
      </c>
      <c r="I256" s="79" t="str">
        <f t="shared" si="30"/>
        <v>QUILMES A.C.</v>
      </c>
      <c r="J256" s="12"/>
      <c r="K256" s="14"/>
      <c r="L256" s="14"/>
      <c r="M256" s="14"/>
      <c r="N256" s="14"/>
    </row>
    <row r="257" spans="3:14" x14ac:dyDescent="0.2">
      <c r="C257" s="71" t="str">
        <f>L60</f>
        <v>AT. DE RAFAELA</v>
      </c>
      <c r="D257" s="72" t="s">
        <v>53</v>
      </c>
      <c r="E257" s="73" t="str">
        <f t="shared" si="29"/>
        <v>NVA. CHICAGO</v>
      </c>
      <c r="F257" s="21"/>
      <c r="G257" s="77" t="str">
        <f>N60</f>
        <v>SP. BARRACAS</v>
      </c>
      <c r="H257" s="78" t="s">
        <v>53</v>
      </c>
      <c r="I257" s="79" t="str">
        <f t="shared" si="30"/>
        <v>VILLAS UNIDAS</v>
      </c>
      <c r="J257" s="12"/>
      <c r="K257" s="14"/>
      <c r="L257" s="14"/>
      <c r="M257" s="14"/>
      <c r="N257" s="14"/>
    </row>
    <row r="258" spans="3:14" ht="13.5" thickBot="1" x14ac:dyDescent="0.25">
      <c r="C258" s="74" t="str">
        <f>L59</f>
        <v>TALLERES (R.E.)</v>
      </c>
      <c r="D258" s="75" t="s">
        <v>53</v>
      </c>
      <c r="E258" s="76" t="str">
        <f t="shared" si="29"/>
        <v>BERAZATEGUI</v>
      </c>
      <c r="F258" s="21"/>
      <c r="G258" s="80" t="str">
        <f>N59</f>
        <v>JUV. UNIDA</v>
      </c>
      <c r="H258" s="81" t="s">
        <v>53</v>
      </c>
      <c r="I258" s="82" t="str">
        <f t="shared" si="30"/>
        <v>SAN MARTÍN (B.)</v>
      </c>
      <c r="J258" s="12"/>
      <c r="K258" s="14"/>
      <c r="L258" s="14"/>
      <c r="M258" s="14"/>
      <c r="N258" s="14"/>
    </row>
    <row r="259" spans="3:14" ht="13.5" thickBot="1" x14ac:dyDescent="0.25">
      <c r="C259" s="116"/>
      <c r="D259" s="118"/>
      <c r="E259" s="116"/>
      <c r="F259" s="21"/>
      <c r="G259" s="18"/>
      <c r="H259" s="19"/>
      <c r="I259" s="18"/>
      <c r="J259" s="12"/>
      <c r="K259" s="14"/>
      <c r="L259" s="14"/>
      <c r="M259" s="14"/>
      <c r="N259" s="14"/>
    </row>
    <row r="260" spans="3:14" ht="13.5" x14ac:dyDescent="0.2">
      <c r="C260" s="94" t="s">
        <v>57</v>
      </c>
      <c r="D260" s="95"/>
      <c r="E260" s="96"/>
      <c r="F260" s="21"/>
      <c r="G260" s="91" t="s">
        <v>57</v>
      </c>
      <c r="H260" s="92"/>
      <c r="I260" s="93"/>
      <c r="J260" s="12"/>
      <c r="K260" s="14"/>
      <c r="L260" s="14"/>
      <c r="M260" s="14"/>
      <c r="N260" s="14"/>
    </row>
    <row r="261" spans="3:14" x14ac:dyDescent="0.2">
      <c r="C261" s="71" t="str">
        <f>L58</f>
        <v>BERAZATEGUI</v>
      </c>
      <c r="D261" s="72" t="s">
        <v>53</v>
      </c>
      <c r="E261" s="90" t="str">
        <f>L65</f>
        <v>LIBRE</v>
      </c>
      <c r="F261" s="21"/>
      <c r="G261" s="77" t="str">
        <f>N58</f>
        <v>SAN MARTÍN (B.)</v>
      </c>
      <c r="H261" s="78" t="s">
        <v>53</v>
      </c>
      <c r="I261" s="79" t="str">
        <f>N65</f>
        <v>DEF. DE CAMBACERES</v>
      </c>
      <c r="J261" s="12"/>
      <c r="K261" s="14"/>
      <c r="L261" s="14"/>
      <c r="M261" s="14"/>
      <c r="N261" s="14"/>
    </row>
    <row r="262" spans="3:14" x14ac:dyDescent="0.2">
      <c r="C262" s="71" t="str">
        <f>L57</f>
        <v>NVA. CHICAGO</v>
      </c>
      <c r="D262" s="72" t="s">
        <v>53</v>
      </c>
      <c r="E262" s="73" t="str">
        <f t="shared" ref="E262:E267" si="31">L59</f>
        <v>TALLERES (R.E.)</v>
      </c>
      <c r="F262" s="21"/>
      <c r="G262" s="77" t="str">
        <f>N57</f>
        <v>VILLAS UNIDAS</v>
      </c>
      <c r="H262" s="78" t="s">
        <v>53</v>
      </c>
      <c r="I262" s="79" t="str">
        <f t="shared" ref="I262:I267" si="32">N59</f>
        <v>JUV. UNIDA</v>
      </c>
      <c r="J262" s="12"/>
      <c r="K262" s="14"/>
      <c r="L262" s="14"/>
      <c r="M262" s="14"/>
      <c r="N262" s="14"/>
    </row>
    <row r="263" spans="3:14" x14ac:dyDescent="0.2">
      <c r="C263" s="71" t="str">
        <f>L56</f>
        <v>TALLERES (CBA.)</v>
      </c>
      <c r="D263" s="72" t="s">
        <v>53</v>
      </c>
      <c r="E263" s="73" t="str">
        <f t="shared" si="31"/>
        <v>AT. DE RAFAELA</v>
      </c>
      <c r="F263" s="12"/>
      <c r="G263" s="77" t="str">
        <f>N56</f>
        <v>QUILMES A.C.</v>
      </c>
      <c r="H263" s="78" t="s">
        <v>53</v>
      </c>
      <c r="I263" s="79" t="str">
        <f t="shared" si="32"/>
        <v>SP. BARRACAS</v>
      </c>
      <c r="J263" s="12"/>
      <c r="K263" s="14"/>
      <c r="L263" s="14"/>
      <c r="M263" s="14"/>
      <c r="N263" s="14"/>
    </row>
    <row r="264" spans="3:14" x14ac:dyDescent="0.2">
      <c r="C264" s="71" t="str">
        <f>L55</f>
        <v>DEP. LAFERRERE</v>
      </c>
      <c r="D264" s="72" t="s">
        <v>53</v>
      </c>
      <c r="E264" s="73" t="s">
        <v>86</v>
      </c>
      <c r="F264" s="21"/>
      <c r="G264" s="77" t="str">
        <f>N55</f>
        <v>SACACHISPAS F.C.</v>
      </c>
      <c r="H264" s="78" t="s">
        <v>53</v>
      </c>
      <c r="I264" s="79" t="str">
        <f t="shared" si="32"/>
        <v>TIGRE</v>
      </c>
      <c r="J264" s="12"/>
      <c r="K264" s="14"/>
      <c r="L264" s="14"/>
      <c r="M264" s="14"/>
      <c r="N264" s="14"/>
    </row>
    <row r="265" spans="3:14" x14ac:dyDescent="0.2">
      <c r="C265" s="71" t="str">
        <f>L54</f>
        <v>DEP. MAIPÚ (MZA.)</v>
      </c>
      <c r="D265" s="72" t="s">
        <v>53</v>
      </c>
      <c r="E265" s="73" t="str">
        <f t="shared" si="31"/>
        <v>ARSENAL F.C.</v>
      </c>
      <c r="F265" s="21"/>
      <c r="G265" s="77" t="str">
        <f>N54</f>
        <v>CANNING</v>
      </c>
      <c r="H265" s="78" t="s">
        <v>53</v>
      </c>
      <c r="I265" s="79" t="str">
        <f t="shared" si="32"/>
        <v>ITUZAINGÓ</v>
      </c>
      <c r="J265" s="12"/>
      <c r="K265" s="14"/>
      <c r="L265" s="14"/>
      <c r="M265" s="14"/>
      <c r="N265" s="14"/>
    </row>
    <row r="266" spans="3:14" x14ac:dyDescent="0.2">
      <c r="C266" s="71" t="str">
        <f>L53</f>
        <v>ARG. DE MERLO</v>
      </c>
      <c r="D266" s="72" t="s">
        <v>53</v>
      </c>
      <c r="E266" s="73" t="str">
        <f t="shared" si="31"/>
        <v>CAÑUELAS F.C.</v>
      </c>
      <c r="F266" s="21"/>
      <c r="G266" s="77" t="str">
        <f>N53</f>
        <v>TROCHA (Mercedes)</v>
      </c>
      <c r="H266" s="78" t="s">
        <v>53</v>
      </c>
      <c r="I266" s="79" t="str">
        <f t="shared" si="32"/>
        <v>SP. ITALIANO</v>
      </c>
      <c r="J266" s="12"/>
      <c r="K266" s="14"/>
      <c r="L266" s="14"/>
      <c r="M266" s="14"/>
      <c r="N266" s="14"/>
    </row>
    <row r="267" spans="3:14" ht="13.5" thickBot="1" x14ac:dyDescent="0.25">
      <c r="C267" s="74" t="str">
        <f>L52</f>
        <v>N.O. BOYS</v>
      </c>
      <c r="D267" s="75" t="s">
        <v>53</v>
      </c>
      <c r="E267" s="76" t="str">
        <f t="shared" si="31"/>
        <v>F.C. MIDLAND</v>
      </c>
      <c r="F267" s="21"/>
      <c r="G267" s="80" t="str">
        <f>N52</f>
        <v>CHACARITA JRS.</v>
      </c>
      <c r="H267" s="81" t="s">
        <v>53</v>
      </c>
      <c r="I267" s="82" t="str">
        <f t="shared" si="32"/>
        <v>GRAL. LAMADRID</v>
      </c>
      <c r="J267" s="12"/>
      <c r="K267" s="14"/>
      <c r="L267" s="14"/>
      <c r="M267" s="14"/>
      <c r="N267" s="14"/>
    </row>
    <row r="268" spans="3:14" x14ac:dyDescent="0.2">
      <c r="C268" s="18"/>
      <c r="D268" s="20"/>
      <c r="E268" s="18"/>
      <c r="F268" s="21"/>
      <c r="G268" s="18"/>
      <c r="H268" s="20"/>
      <c r="I268" s="18"/>
      <c r="J268" s="12"/>
      <c r="K268" s="14"/>
      <c r="L268" s="14"/>
      <c r="M268" s="14"/>
      <c r="N268" s="14"/>
    </row>
    <row r="269" spans="3:14" x14ac:dyDescent="0.2">
      <c r="C269" s="18"/>
      <c r="D269" s="20"/>
      <c r="E269" s="18"/>
      <c r="F269" s="21"/>
      <c r="G269" s="18"/>
      <c r="H269" s="20"/>
      <c r="I269" s="18"/>
      <c r="J269" s="12"/>
      <c r="K269" s="14"/>
      <c r="L269" s="14"/>
      <c r="M269" s="14"/>
      <c r="N269" s="14"/>
    </row>
    <row r="270" spans="3:14" x14ac:dyDescent="0.2">
      <c r="C270" s="18"/>
      <c r="D270" s="20"/>
      <c r="E270" s="18"/>
      <c r="F270" s="21"/>
      <c r="G270" s="18"/>
      <c r="H270" s="20"/>
      <c r="I270" s="18"/>
      <c r="J270" s="12"/>
      <c r="K270" s="14"/>
      <c r="L270" s="14"/>
      <c r="M270" s="14"/>
      <c r="N270" s="14"/>
    </row>
    <row r="271" spans="3:14" x14ac:dyDescent="0.2">
      <c r="C271" s="18"/>
      <c r="D271" s="20"/>
      <c r="E271" s="18"/>
      <c r="F271" s="21"/>
      <c r="G271" s="18"/>
      <c r="H271" s="20"/>
      <c r="I271" s="18"/>
      <c r="J271" s="12"/>
      <c r="K271" s="14"/>
      <c r="L271" s="14"/>
      <c r="M271" s="14"/>
      <c r="N271" s="14"/>
    </row>
    <row r="272" spans="3:14" x14ac:dyDescent="0.2">
      <c r="C272" s="21"/>
      <c r="D272" s="21"/>
      <c r="E272" s="21"/>
      <c r="F272" s="21"/>
      <c r="G272" s="21"/>
      <c r="H272" s="21"/>
      <c r="I272" s="21"/>
      <c r="J272" s="12"/>
      <c r="K272" s="14"/>
      <c r="L272" s="14"/>
      <c r="M272" s="14"/>
      <c r="N272" s="14"/>
    </row>
    <row r="273" spans="3:14" x14ac:dyDescent="0.2">
      <c r="C273" s="24"/>
      <c r="D273" s="24"/>
      <c r="E273" s="25"/>
      <c r="F273" s="21"/>
      <c r="G273" s="24"/>
      <c r="H273" s="17"/>
      <c r="I273" s="21"/>
      <c r="J273" s="12"/>
      <c r="K273" s="14"/>
      <c r="L273" s="14"/>
      <c r="M273" s="14"/>
      <c r="N273" s="14"/>
    </row>
    <row r="274" spans="3:14" x14ac:dyDescent="0.2">
      <c r="C274" s="21"/>
      <c r="D274" s="21"/>
      <c r="E274" s="21"/>
      <c r="F274" s="21"/>
      <c r="G274" s="21"/>
      <c r="H274" s="21"/>
      <c r="I274" s="21"/>
      <c r="J274" s="12"/>
      <c r="K274" s="14"/>
      <c r="L274" s="14"/>
      <c r="M274" s="14"/>
      <c r="N274" s="14"/>
    </row>
    <row r="275" spans="3:14" x14ac:dyDescent="0.2">
      <c r="C275" s="18"/>
      <c r="D275" s="19"/>
      <c r="E275" s="18"/>
      <c r="F275" s="21"/>
      <c r="G275" s="18"/>
      <c r="H275" s="19"/>
      <c r="I275" s="18"/>
      <c r="J275" s="12"/>
      <c r="K275" s="14"/>
      <c r="L275" s="14"/>
      <c r="M275" s="14"/>
      <c r="N275" s="14"/>
    </row>
    <row r="276" spans="3:14" x14ac:dyDescent="0.2">
      <c r="C276" s="18"/>
      <c r="D276" s="19"/>
      <c r="E276" s="18"/>
      <c r="F276" s="12"/>
      <c r="G276" s="18"/>
      <c r="H276" s="19"/>
      <c r="I276" s="18"/>
      <c r="J276" s="12"/>
      <c r="K276" s="14"/>
      <c r="L276" s="14"/>
      <c r="M276" s="14"/>
      <c r="N276" s="14"/>
    </row>
    <row r="277" spans="3:14" x14ac:dyDescent="0.2">
      <c r="C277" s="18"/>
      <c r="D277" s="19"/>
      <c r="E277" s="18"/>
      <c r="F277" s="21"/>
      <c r="G277" s="18"/>
      <c r="H277" s="19"/>
      <c r="I277" s="18"/>
      <c r="J277" s="12"/>
      <c r="K277" s="14"/>
      <c r="L277" s="14"/>
      <c r="M277" s="14"/>
      <c r="N277" s="14"/>
    </row>
    <row r="278" spans="3:14" x14ac:dyDescent="0.2">
      <c r="C278" s="18"/>
      <c r="D278" s="19"/>
      <c r="E278" s="18"/>
      <c r="F278" s="21"/>
      <c r="G278" s="18"/>
      <c r="H278" s="19"/>
      <c r="I278" s="22"/>
      <c r="J278" s="12"/>
      <c r="K278" s="14"/>
      <c r="L278" s="14"/>
      <c r="M278" s="14"/>
      <c r="N278" s="14"/>
    </row>
    <row r="279" spans="3:14" x14ac:dyDescent="0.2">
      <c r="C279" s="18"/>
      <c r="D279" s="19"/>
      <c r="E279" s="18"/>
      <c r="F279" s="21"/>
      <c r="G279" s="18"/>
      <c r="H279" s="19"/>
      <c r="I279" s="18"/>
      <c r="J279" s="12"/>
      <c r="K279" s="14"/>
      <c r="L279" s="14"/>
      <c r="M279" s="14"/>
      <c r="N279" s="14"/>
    </row>
    <row r="280" spans="3:14" x14ac:dyDescent="0.2">
      <c r="C280" s="18"/>
      <c r="D280" s="19"/>
      <c r="E280" s="18"/>
      <c r="F280" s="21"/>
      <c r="G280" s="18"/>
      <c r="H280" s="19"/>
      <c r="I280" s="18"/>
      <c r="J280" s="12"/>
      <c r="K280" s="14"/>
      <c r="L280" s="14"/>
      <c r="M280" s="14"/>
      <c r="N280" s="14"/>
    </row>
    <row r="281" spans="3:14" x14ac:dyDescent="0.2">
      <c r="C281" s="18"/>
      <c r="D281" s="19"/>
      <c r="E281" s="18"/>
      <c r="F281" s="21"/>
      <c r="G281" s="18"/>
      <c r="H281" s="19"/>
      <c r="I281" s="18"/>
      <c r="J281" s="12"/>
      <c r="K281" s="14"/>
      <c r="L281" s="14"/>
      <c r="M281" s="14"/>
      <c r="N281" s="14"/>
    </row>
    <row r="282" spans="3:14" x14ac:dyDescent="0.2">
      <c r="C282" s="18"/>
      <c r="D282" s="19"/>
      <c r="E282" s="18"/>
      <c r="F282" s="21"/>
      <c r="G282" s="18"/>
      <c r="H282" s="19"/>
      <c r="I282" s="18"/>
      <c r="J282" s="12"/>
      <c r="K282" s="14"/>
      <c r="L282" s="14"/>
      <c r="M282" s="14"/>
      <c r="N282" s="14"/>
    </row>
    <row r="283" spans="3:14" x14ac:dyDescent="0.2">
      <c r="C283" s="21"/>
      <c r="D283" s="21"/>
      <c r="E283" s="21"/>
      <c r="F283" s="21"/>
      <c r="G283" s="21"/>
      <c r="H283" s="21"/>
      <c r="I283" s="21"/>
      <c r="J283" s="12"/>
      <c r="K283" s="14"/>
      <c r="L283" s="14"/>
      <c r="M283" s="14"/>
      <c r="N283" s="14"/>
    </row>
    <row r="284" spans="3:14" x14ac:dyDescent="0.2">
      <c r="C284" s="24"/>
      <c r="D284" s="24"/>
      <c r="E284" s="25"/>
      <c r="F284" s="21"/>
      <c r="G284" s="24"/>
      <c r="H284" s="17"/>
      <c r="I284" s="21"/>
      <c r="J284" s="12"/>
      <c r="K284" s="14"/>
      <c r="L284" s="14"/>
      <c r="M284" s="14"/>
      <c r="N284" s="14"/>
    </row>
    <row r="285" spans="3:14" x14ac:dyDescent="0.2">
      <c r="C285" s="21"/>
      <c r="D285" s="21"/>
      <c r="E285" s="21"/>
      <c r="F285" s="21"/>
      <c r="G285" s="21"/>
      <c r="H285" s="21"/>
      <c r="I285" s="21"/>
      <c r="J285" s="12"/>
      <c r="K285" s="14"/>
      <c r="L285" s="14"/>
      <c r="M285" s="14"/>
      <c r="N285" s="14"/>
    </row>
    <row r="286" spans="3:14" x14ac:dyDescent="0.2">
      <c r="C286" s="18"/>
      <c r="D286" s="20"/>
      <c r="E286" s="18"/>
      <c r="F286" s="21"/>
      <c r="G286" s="18"/>
      <c r="H286" s="26"/>
      <c r="I286" s="18"/>
      <c r="J286" s="12"/>
      <c r="K286" s="14"/>
      <c r="L286" s="14"/>
      <c r="M286" s="14"/>
      <c r="N286" s="14"/>
    </row>
    <row r="287" spans="3:14" x14ac:dyDescent="0.2">
      <c r="C287" s="18"/>
      <c r="D287" s="20"/>
      <c r="E287" s="18"/>
      <c r="F287" s="12"/>
      <c r="G287" s="18"/>
      <c r="H287" s="26"/>
      <c r="I287" s="18"/>
      <c r="J287" s="12"/>
      <c r="K287" s="14"/>
      <c r="L287" s="14"/>
      <c r="M287" s="14"/>
      <c r="N287" s="14"/>
    </row>
    <row r="288" spans="3:14" x14ac:dyDescent="0.2">
      <c r="C288" s="18"/>
      <c r="D288" s="20"/>
      <c r="E288" s="18"/>
      <c r="F288" s="21"/>
      <c r="G288" s="18"/>
      <c r="H288" s="26"/>
      <c r="I288" s="18"/>
      <c r="J288" s="12"/>
      <c r="K288" s="14"/>
      <c r="L288" s="14"/>
      <c r="M288" s="14"/>
      <c r="N288" s="14"/>
    </row>
    <row r="289" spans="3:14" x14ac:dyDescent="0.2">
      <c r="C289" s="18"/>
      <c r="D289" s="20"/>
      <c r="E289" s="18"/>
      <c r="F289" s="21"/>
      <c r="G289" s="18"/>
      <c r="H289" s="26"/>
      <c r="I289" s="18"/>
      <c r="J289" s="12"/>
      <c r="K289" s="14"/>
      <c r="L289" s="14"/>
      <c r="M289" s="14"/>
      <c r="N289" s="14"/>
    </row>
    <row r="290" spans="3:14" x14ac:dyDescent="0.2">
      <c r="C290" s="18"/>
      <c r="D290" s="20"/>
      <c r="E290" s="18"/>
      <c r="F290" s="21"/>
      <c r="G290" s="18"/>
      <c r="H290" s="26"/>
      <c r="I290" s="18"/>
      <c r="J290" s="12"/>
      <c r="K290" s="14"/>
      <c r="L290" s="14"/>
      <c r="M290" s="14"/>
      <c r="N290" s="14"/>
    </row>
    <row r="291" spans="3:14" x14ac:dyDescent="0.2">
      <c r="C291" s="18"/>
      <c r="D291" s="20"/>
      <c r="E291" s="18"/>
      <c r="F291" s="21"/>
      <c r="G291" s="18"/>
      <c r="H291" s="26"/>
      <c r="I291" s="18"/>
      <c r="J291" s="12"/>
      <c r="K291" s="14"/>
      <c r="L291" s="14"/>
      <c r="M291" s="14"/>
      <c r="N291" s="14"/>
    </row>
    <row r="292" spans="3:14" x14ac:dyDescent="0.2">
      <c r="C292" s="18"/>
      <c r="D292" s="20"/>
      <c r="E292" s="18"/>
      <c r="F292" s="21"/>
      <c r="G292" s="18"/>
      <c r="H292" s="26"/>
      <c r="I292" s="18"/>
      <c r="J292" s="12"/>
      <c r="K292" s="14"/>
      <c r="L292" s="14"/>
      <c r="M292" s="14"/>
      <c r="N292" s="14"/>
    </row>
    <row r="293" spans="3:14" x14ac:dyDescent="0.2">
      <c r="C293" s="18"/>
      <c r="D293" s="20"/>
      <c r="E293" s="18"/>
      <c r="F293" s="21"/>
      <c r="G293" s="18"/>
      <c r="H293" s="26"/>
      <c r="I293" s="18"/>
      <c r="J293" s="12"/>
      <c r="K293" s="14"/>
      <c r="L293" s="14"/>
      <c r="M293" s="14"/>
      <c r="N293" s="14"/>
    </row>
    <row r="294" spans="3:14" x14ac:dyDescent="0.2">
      <c r="C294" s="21"/>
      <c r="D294" s="21"/>
      <c r="E294" s="21"/>
      <c r="F294" s="21"/>
      <c r="G294" s="21"/>
      <c r="H294" s="21"/>
      <c r="I294" s="21"/>
      <c r="J294" s="12"/>
      <c r="K294" s="14"/>
      <c r="L294" s="14"/>
      <c r="M294" s="14"/>
      <c r="N294" s="14"/>
    </row>
    <row r="295" spans="3:14" x14ac:dyDescent="0.2">
      <c r="C295" s="27"/>
      <c r="D295" s="28"/>
      <c r="E295" s="29"/>
      <c r="F295" s="21"/>
      <c r="G295" s="27"/>
      <c r="H295" s="28"/>
      <c r="I295" s="30"/>
      <c r="J295" s="12"/>
      <c r="K295" s="14"/>
      <c r="L295" s="14"/>
      <c r="M295" s="14"/>
      <c r="N295" s="14"/>
    </row>
    <row r="296" spans="3:14" x14ac:dyDescent="0.2">
      <c r="C296" s="21"/>
      <c r="D296" s="21"/>
      <c r="E296" s="21"/>
      <c r="F296" s="21"/>
      <c r="G296" s="21"/>
      <c r="H296" s="21"/>
      <c r="I296" s="21"/>
      <c r="J296" s="12"/>
      <c r="K296" s="14"/>
      <c r="L296" s="14"/>
      <c r="M296" s="14"/>
      <c r="N296" s="14"/>
    </row>
    <row r="297" spans="3:14" x14ac:dyDescent="0.2">
      <c r="C297" s="18"/>
      <c r="D297" s="18"/>
      <c r="E297" s="18"/>
      <c r="F297" s="21"/>
      <c r="G297" s="18"/>
      <c r="H297" s="31"/>
      <c r="I297" s="18"/>
      <c r="J297" s="12"/>
      <c r="K297" s="14"/>
      <c r="L297" s="14"/>
      <c r="M297" s="14"/>
      <c r="N297" s="14"/>
    </row>
    <row r="298" spans="3:14" x14ac:dyDescent="0.2">
      <c r="C298" s="18"/>
      <c r="D298" s="18"/>
      <c r="E298" s="18"/>
      <c r="F298" s="12"/>
      <c r="G298" s="18"/>
      <c r="H298" s="31"/>
      <c r="I298" s="18"/>
      <c r="J298" s="12"/>
      <c r="K298" s="14"/>
      <c r="L298" s="14"/>
      <c r="M298" s="14"/>
      <c r="N298" s="14"/>
    </row>
    <row r="299" spans="3:14" x14ac:dyDescent="0.2">
      <c r="C299" s="18"/>
      <c r="D299" s="18"/>
      <c r="E299" s="18"/>
      <c r="F299" s="21"/>
      <c r="G299" s="18"/>
      <c r="H299" s="31"/>
      <c r="I299" s="18"/>
      <c r="J299" s="12"/>
      <c r="K299" s="14"/>
      <c r="L299" s="14"/>
      <c r="M299" s="14"/>
      <c r="N299" s="14"/>
    </row>
    <row r="300" spans="3:14" x14ac:dyDescent="0.2">
      <c r="C300" s="18"/>
      <c r="D300" s="18"/>
      <c r="E300" s="18"/>
      <c r="F300" s="21"/>
      <c r="G300" s="18"/>
      <c r="H300" s="31"/>
      <c r="I300" s="18"/>
      <c r="J300" s="12"/>
      <c r="K300" s="14"/>
      <c r="L300" s="14"/>
      <c r="M300" s="14"/>
      <c r="N300" s="14"/>
    </row>
    <row r="301" spans="3:14" x14ac:dyDescent="0.2">
      <c r="C301" s="18"/>
      <c r="D301" s="18"/>
      <c r="E301" s="18"/>
      <c r="F301" s="21"/>
      <c r="G301" s="18"/>
      <c r="H301" s="31"/>
      <c r="I301" s="18"/>
      <c r="J301" s="12"/>
      <c r="K301" s="14"/>
      <c r="L301" s="14"/>
      <c r="M301" s="14"/>
      <c r="N301" s="14"/>
    </row>
    <row r="302" spans="3:14" x14ac:dyDescent="0.2">
      <c r="C302" s="18"/>
      <c r="D302" s="18"/>
      <c r="E302" s="18"/>
      <c r="F302" s="21"/>
      <c r="G302" s="18"/>
      <c r="H302" s="31"/>
      <c r="I302" s="18"/>
      <c r="J302" s="12"/>
      <c r="K302" s="14"/>
      <c r="L302" s="14"/>
      <c r="M302" s="14"/>
      <c r="N302" s="14"/>
    </row>
    <row r="303" spans="3:14" x14ac:dyDescent="0.2">
      <c r="C303" s="18"/>
      <c r="D303" s="18"/>
      <c r="E303" s="18"/>
      <c r="F303" s="21"/>
      <c r="G303" s="18"/>
      <c r="H303" s="31"/>
      <c r="I303" s="18"/>
      <c r="J303" s="12"/>
      <c r="K303" s="14"/>
      <c r="L303" s="14"/>
      <c r="M303" s="14"/>
      <c r="N303" s="14"/>
    </row>
    <row r="304" spans="3:14" x14ac:dyDescent="0.2">
      <c r="C304" s="18"/>
      <c r="D304" s="18"/>
      <c r="E304" s="18"/>
      <c r="F304" s="21"/>
      <c r="G304" s="18"/>
      <c r="H304" s="31"/>
      <c r="I304" s="18"/>
      <c r="J304" s="12"/>
      <c r="K304" s="14"/>
      <c r="L304" s="14"/>
      <c r="M304" s="14"/>
      <c r="N304" s="14"/>
    </row>
    <row r="305" spans="3:14" x14ac:dyDescent="0.2">
      <c r="C305" s="21"/>
      <c r="D305" s="21"/>
      <c r="E305" s="21"/>
      <c r="F305" s="21"/>
      <c r="G305" s="21"/>
      <c r="H305" s="21"/>
      <c r="I305" s="21"/>
      <c r="J305" s="12"/>
      <c r="K305" s="14"/>
      <c r="L305" s="14"/>
      <c r="M305" s="14"/>
      <c r="N305" s="14"/>
    </row>
    <row r="306" spans="3:14" x14ac:dyDescent="0.2">
      <c r="C306" s="27"/>
      <c r="D306" s="28"/>
      <c r="E306" s="29"/>
      <c r="F306" s="21"/>
      <c r="G306" s="27"/>
      <c r="H306" s="28"/>
      <c r="I306" s="30"/>
      <c r="J306" s="12"/>
      <c r="K306" s="14"/>
      <c r="L306" s="14"/>
      <c r="M306" s="14"/>
      <c r="N306" s="14"/>
    </row>
    <row r="307" spans="3:14" x14ac:dyDescent="0.2">
      <c r="C307" s="21"/>
      <c r="D307" s="21"/>
      <c r="E307" s="21"/>
      <c r="F307" s="21"/>
      <c r="G307" s="21"/>
      <c r="H307" s="21"/>
      <c r="I307" s="21"/>
      <c r="J307" s="12"/>
      <c r="K307" s="14"/>
      <c r="L307" s="14"/>
      <c r="M307" s="14"/>
      <c r="N307" s="14"/>
    </row>
    <row r="308" spans="3:14" x14ac:dyDescent="0.2">
      <c r="C308" s="18"/>
      <c r="D308" s="18"/>
      <c r="E308" s="18"/>
      <c r="F308" s="21"/>
      <c r="G308" s="18"/>
      <c r="H308" s="31"/>
      <c r="I308" s="18"/>
      <c r="J308" s="12"/>
      <c r="K308" s="14"/>
      <c r="L308" s="14"/>
      <c r="M308" s="14"/>
      <c r="N308" s="14"/>
    </row>
    <row r="309" spans="3:14" x14ac:dyDescent="0.2">
      <c r="C309" s="18"/>
      <c r="D309" s="18"/>
      <c r="E309" s="18"/>
      <c r="F309" s="21"/>
      <c r="G309" s="18"/>
      <c r="H309" s="31"/>
      <c r="I309" s="18"/>
      <c r="J309" s="12"/>
      <c r="K309" s="14"/>
      <c r="L309" s="14"/>
      <c r="M309" s="14"/>
      <c r="N309" s="14"/>
    </row>
    <row r="310" spans="3:14" x14ac:dyDescent="0.2">
      <c r="C310" s="18"/>
      <c r="D310" s="18"/>
      <c r="E310" s="18"/>
      <c r="F310" s="21"/>
      <c r="G310" s="18"/>
      <c r="H310" s="31"/>
      <c r="I310" s="18"/>
      <c r="J310" s="12"/>
      <c r="K310" s="14"/>
      <c r="L310" s="14"/>
      <c r="M310" s="14"/>
      <c r="N310" s="14"/>
    </row>
    <row r="311" spans="3:14" x14ac:dyDescent="0.2">
      <c r="C311" s="18"/>
      <c r="D311" s="18"/>
      <c r="E311" s="18"/>
      <c r="F311" s="21"/>
      <c r="G311" s="18"/>
      <c r="H311" s="31"/>
      <c r="I311" s="18"/>
      <c r="J311" s="12"/>
      <c r="K311" s="14"/>
      <c r="L311" s="14"/>
      <c r="M311" s="14"/>
      <c r="N311" s="14"/>
    </row>
    <row r="312" spans="3:14" x14ac:dyDescent="0.2">
      <c r="C312" s="18"/>
      <c r="D312" s="18"/>
      <c r="E312" s="18"/>
      <c r="F312" s="21"/>
      <c r="G312" s="18"/>
      <c r="H312" s="31"/>
      <c r="I312" s="18"/>
      <c r="J312" s="12"/>
    </row>
    <row r="313" spans="3:14" x14ac:dyDescent="0.2">
      <c r="C313" s="18"/>
      <c r="D313" s="18"/>
      <c r="E313" s="18"/>
      <c r="F313" s="21"/>
      <c r="G313" s="18"/>
      <c r="H313" s="31"/>
      <c r="I313" s="18"/>
      <c r="J313" s="12"/>
    </row>
    <row r="314" spans="3:14" x14ac:dyDescent="0.2">
      <c r="C314" s="18"/>
      <c r="D314" s="18"/>
      <c r="E314" s="18"/>
      <c r="F314" s="21"/>
      <c r="G314" s="18"/>
      <c r="H314" s="31"/>
      <c r="I314" s="18"/>
      <c r="J314" s="12"/>
    </row>
    <row r="315" spans="3:14" x14ac:dyDescent="0.2">
      <c r="C315" s="18"/>
      <c r="D315" s="18"/>
      <c r="E315" s="18"/>
      <c r="F315" s="21"/>
      <c r="G315" s="18"/>
      <c r="H315" s="31"/>
      <c r="I315" s="18"/>
      <c r="J315" s="12"/>
    </row>
    <row r="316" spans="3:14" x14ac:dyDescent="0.2">
      <c r="C316" s="21"/>
      <c r="D316" s="21"/>
      <c r="E316" s="21"/>
      <c r="F316" s="21"/>
      <c r="G316" s="21"/>
      <c r="H316" s="21"/>
      <c r="I316" s="21"/>
      <c r="J316" s="12"/>
    </row>
    <row r="317" spans="3:14" x14ac:dyDescent="0.2">
      <c r="C317" s="27"/>
      <c r="D317" s="28"/>
      <c r="E317" s="29"/>
      <c r="F317" s="21"/>
      <c r="G317" s="27"/>
      <c r="H317" s="28"/>
      <c r="I317" s="30"/>
      <c r="J317" s="12"/>
    </row>
    <row r="318" spans="3:14" x14ac:dyDescent="0.2">
      <c r="C318" s="21"/>
      <c r="D318" s="21"/>
      <c r="E318" s="21"/>
      <c r="F318" s="21"/>
      <c r="G318" s="21"/>
      <c r="H318" s="21"/>
      <c r="I318" s="21"/>
      <c r="J318" s="12"/>
    </row>
    <row r="319" spans="3:14" x14ac:dyDescent="0.2">
      <c r="C319" s="18"/>
      <c r="D319" s="18"/>
      <c r="E319" s="18"/>
      <c r="F319" s="21"/>
      <c r="G319" s="18"/>
      <c r="H319" s="31"/>
      <c r="I319" s="18"/>
      <c r="J319" s="12"/>
    </row>
    <row r="320" spans="3:14" x14ac:dyDescent="0.2">
      <c r="C320" s="18"/>
      <c r="D320" s="18"/>
      <c r="E320" s="18"/>
      <c r="F320" s="21"/>
      <c r="G320" s="18"/>
      <c r="H320" s="31"/>
      <c r="I320" s="18"/>
      <c r="J320" s="12"/>
    </row>
    <row r="321" spans="3:10" x14ac:dyDescent="0.2">
      <c r="C321" s="18"/>
      <c r="D321" s="18"/>
      <c r="E321" s="18"/>
      <c r="F321" s="21"/>
      <c r="G321" s="18"/>
      <c r="H321" s="31"/>
      <c r="I321" s="18"/>
      <c r="J321" s="12"/>
    </row>
    <row r="322" spans="3:10" x14ac:dyDescent="0.2">
      <c r="C322" s="18"/>
      <c r="D322" s="18"/>
      <c r="E322" s="18"/>
      <c r="F322" s="21"/>
      <c r="G322" s="18"/>
      <c r="H322" s="31"/>
      <c r="I322" s="18"/>
      <c r="J322" s="12"/>
    </row>
    <row r="323" spans="3:10" x14ac:dyDescent="0.2">
      <c r="C323" s="18"/>
      <c r="D323" s="18"/>
      <c r="E323" s="18"/>
      <c r="F323" s="21"/>
      <c r="G323" s="18"/>
      <c r="H323" s="31"/>
      <c r="I323" s="18"/>
      <c r="J323" s="12"/>
    </row>
    <row r="324" spans="3:10" x14ac:dyDescent="0.2">
      <c r="C324" s="18"/>
      <c r="D324" s="18"/>
      <c r="E324" s="18"/>
      <c r="F324" s="21"/>
      <c r="G324" s="18"/>
      <c r="H324" s="31"/>
      <c r="I324" s="18"/>
      <c r="J324" s="12"/>
    </row>
    <row r="325" spans="3:10" x14ac:dyDescent="0.2">
      <c r="C325" s="18"/>
      <c r="D325" s="18"/>
      <c r="E325" s="18"/>
      <c r="F325" s="21"/>
      <c r="G325" s="18"/>
      <c r="H325" s="31"/>
      <c r="I325" s="18"/>
      <c r="J325" s="12"/>
    </row>
    <row r="326" spans="3:10" x14ac:dyDescent="0.2">
      <c r="C326" s="18"/>
      <c r="D326" s="18"/>
      <c r="E326" s="18"/>
      <c r="F326" s="21"/>
      <c r="G326" s="18"/>
      <c r="H326" s="31"/>
      <c r="I326" s="18"/>
      <c r="J326" s="12"/>
    </row>
    <row r="327" spans="3:10" x14ac:dyDescent="0.2">
      <c r="C327" s="21"/>
      <c r="D327" s="21"/>
      <c r="E327" s="21"/>
      <c r="F327" s="21"/>
      <c r="G327" s="21"/>
      <c r="H327" s="21"/>
      <c r="I327" s="21"/>
      <c r="J327" s="12"/>
    </row>
    <row r="328" spans="3:10" x14ac:dyDescent="0.2">
      <c r="C328" s="27"/>
      <c r="D328" s="28"/>
      <c r="E328" s="29"/>
      <c r="F328" s="21"/>
      <c r="G328" s="27"/>
      <c r="H328" s="28"/>
      <c r="I328" s="30"/>
      <c r="J328" s="12"/>
    </row>
    <row r="329" spans="3:10" x14ac:dyDescent="0.2">
      <c r="C329" s="21"/>
      <c r="D329" s="21"/>
      <c r="E329" s="21"/>
      <c r="F329" s="21"/>
      <c r="G329" s="21"/>
      <c r="H329" s="21"/>
      <c r="I329" s="21"/>
      <c r="J329" s="12"/>
    </row>
    <row r="330" spans="3:10" x14ac:dyDescent="0.2">
      <c r="C330" s="18"/>
      <c r="D330" s="18"/>
      <c r="E330" s="18"/>
      <c r="F330" s="21"/>
      <c r="G330" s="18"/>
      <c r="H330" s="31"/>
      <c r="I330" s="18"/>
      <c r="J330" s="12"/>
    </row>
    <row r="331" spans="3:10" x14ac:dyDescent="0.2">
      <c r="C331" s="18"/>
      <c r="D331" s="18"/>
      <c r="E331" s="18"/>
      <c r="F331" s="21"/>
      <c r="G331" s="18"/>
      <c r="H331" s="31"/>
      <c r="I331" s="18"/>
      <c r="J331" s="12"/>
    </row>
    <row r="332" spans="3:10" x14ac:dyDescent="0.2">
      <c r="C332" s="18"/>
      <c r="D332" s="18"/>
      <c r="E332" s="18"/>
      <c r="F332" s="21"/>
      <c r="G332" s="18"/>
      <c r="H332" s="31"/>
      <c r="I332" s="18"/>
      <c r="J332" s="12"/>
    </row>
    <row r="333" spans="3:10" x14ac:dyDescent="0.2">
      <c r="C333" s="18"/>
      <c r="D333" s="18"/>
      <c r="E333" s="18"/>
      <c r="F333" s="21"/>
      <c r="G333" s="18"/>
      <c r="H333" s="31"/>
      <c r="I333" s="18"/>
      <c r="J333" s="12"/>
    </row>
    <row r="334" spans="3:10" x14ac:dyDescent="0.2">
      <c r="C334" s="18"/>
      <c r="D334" s="18"/>
      <c r="E334" s="18"/>
      <c r="F334" s="21"/>
      <c r="G334" s="18"/>
      <c r="H334" s="31"/>
      <c r="I334" s="18"/>
      <c r="J334" s="12"/>
    </row>
    <row r="335" spans="3:10" x14ac:dyDescent="0.2">
      <c r="C335" s="18"/>
      <c r="D335" s="18"/>
      <c r="E335" s="18"/>
      <c r="F335" s="21"/>
      <c r="G335" s="18"/>
      <c r="H335" s="31"/>
      <c r="I335" s="18"/>
      <c r="J335" s="12"/>
    </row>
    <row r="336" spans="3:10" x14ac:dyDescent="0.2">
      <c r="C336" s="18"/>
      <c r="D336" s="18"/>
      <c r="E336" s="18"/>
      <c r="F336" s="21"/>
      <c r="G336" s="18"/>
      <c r="H336" s="31"/>
      <c r="I336" s="18"/>
      <c r="J336" s="12"/>
    </row>
    <row r="337" spans="3:10" x14ac:dyDescent="0.2">
      <c r="C337" s="18"/>
      <c r="D337" s="18"/>
      <c r="E337" s="18"/>
      <c r="F337" s="21"/>
      <c r="G337" s="18"/>
      <c r="H337" s="31"/>
      <c r="I337" s="18"/>
      <c r="J337" s="12"/>
    </row>
    <row r="338" spans="3:10" x14ac:dyDescent="0.2">
      <c r="C338" s="21"/>
      <c r="D338" s="21"/>
      <c r="E338" s="21"/>
      <c r="F338" s="21"/>
      <c r="G338" s="21"/>
      <c r="H338" s="21"/>
      <c r="I338" s="21"/>
      <c r="J338" s="12"/>
    </row>
    <row r="339" spans="3:10" x14ac:dyDescent="0.2">
      <c r="C339" s="27"/>
      <c r="D339" s="28"/>
      <c r="E339" s="29"/>
      <c r="F339" s="21"/>
      <c r="G339" s="27"/>
      <c r="H339" s="28"/>
      <c r="I339" s="30"/>
      <c r="J339" s="12"/>
    </row>
    <row r="340" spans="3:10" x14ac:dyDescent="0.2">
      <c r="C340" s="21"/>
      <c r="D340" s="21"/>
      <c r="E340" s="21"/>
      <c r="F340" s="21"/>
      <c r="G340" s="21"/>
      <c r="H340" s="21"/>
      <c r="I340" s="21"/>
      <c r="J340" s="12"/>
    </row>
    <row r="341" spans="3:10" x14ac:dyDescent="0.2">
      <c r="C341" s="18"/>
      <c r="D341" s="18"/>
      <c r="E341" s="18"/>
      <c r="F341" s="21"/>
      <c r="G341" s="18"/>
      <c r="H341" s="31"/>
      <c r="I341" s="18"/>
      <c r="J341" s="12"/>
    </row>
    <row r="342" spans="3:10" x14ac:dyDescent="0.2">
      <c r="C342" s="18"/>
      <c r="D342" s="18"/>
      <c r="E342" s="18"/>
      <c r="F342" s="21"/>
      <c r="G342" s="18"/>
      <c r="H342" s="31"/>
      <c r="I342" s="18"/>
      <c r="J342" s="12"/>
    </row>
    <row r="343" spans="3:10" x14ac:dyDescent="0.2">
      <c r="C343" s="18"/>
      <c r="D343" s="18"/>
      <c r="E343" s="18"/>
      <c r="F343" s="21"/>
      <c r="G343" s="18"/>
      <c r="H343" s="31"/>
      <c r="I343" s="18"/>
      <c r="J343" s="12"/>
    </row>
    <row r="344" spans="3:10" x14ac:dyDescent="0.2">
      <c r="C344" s="18"/>
      <c r="D344" s="18"/>
      <c r="E344" s="18"/>
      <c r="F344" s="21"/>
      <c r="G344" s="18"/>
      <c r="H344" s="31"/>
      <c r="I344" s="18"/>
      <c r="J344" s="12"/>
    </row>
    <row r="345" spans="3:10" x14ac:dyDescent="0.2">
      <c r="C345" s="18"/>
      <c r="D345" s="18"/>
      <c r="E345" s="18"/>
      <c r="F345" s="21"/>
      <c r="G345" s="18"/>
      <c r="H345" s="31"/>
      <c r="I345" s="18"/>
      <c r="J345" s="12"/>
    </row>
    <row r="346" spans="3:10" x14ac:dyDescent="0.2">
      <c r="C346" s="18"/>
      <c r="D346" s="18"/>
      <c r="E346" s="18"/>
      <c r="F346" s="21"/>
      <c r="G346" s="18"/>
      <c r="H346" s="31"/>
      <c r="I346" s="18"/>
      <c r="J346" s="12"/>
    </row>
    <row r="347" spans="3:10" x14ac:dyDescent="0.2">
      <c r="C347" s="18"/>
      <c r="D347" s="18"/>
      <c r="E347" s="18"/>
      <c r="F347" s="21"/>
      <c r="G347" s="18"/>
      <c r="H347" s="31"/>
      <c r="I347" s="18"/>
      <c r="J347" s="12"/>
    </row>
    <row r="348" spans="3:10" x14ac:dyDescent="0.2">
      <c r="C348" s="18"/>
      <c r="D348" s="18"/>
      <c r="E348" s="18"/>
      <c r="F348" s="21"/>
      <c r="G348" s="18"/>
      <c r="H348" s="31"/>
      <c r="I348" s="18"/>
      <c r="J348" s="12"/>
    </row>
    <row r="349" spans="3:10" x14ac:dyDescent="0.2">
      <c r="C349" s="21"/>
      <c r="D349" s="21"/>
      <c r="E349" s="21"/>
      <c r="F349" s="21"/>
      <c r="G349" s="21"/>
      <c r="H349" s="21"/>
      <c r="I349" s="21"/>
      <c r="J349" s="12"/>
    </row>
    <row r="350" spans="3:10" x14ac:dyDescent="0.2">
      <c r="C350" s="27"/>
      <c r="D350" s="28"/>
      <c r="E350" s="29"/>
      <c r="F350" s="21"/>
      <c r="G350" s="27"/>
      <c r="H350" s="28"/>
      <c r="I350" s="30"/>
      <c r="J350" s="12"/>
    </row>
    <row r="351" spans="3:10" x14ac:dyDescent="0.2">
      <c r="C351" s="21"/>
      <c r="D351" s="21"/>
      <c r="E351" s="21"/>
      <c r="F351" s="21"/>
      <c r="G351" s="21"/>
      <c r="H351" s="21"/>
      <c r="I351" s="21"/>
      <c r="J351" s="12"/>
    </row>
    <row r="352" spans="3:10" x14ac:dyDescent="0.2">
      <c r="C352" s="18"/>
      <c r="D352" s="18"/>
      <c r="E352" s="18"/>
      <c r="F352" s="21"/>
      <c r="G352" s="18"/>
      <c r="H352" s="31"/>
      <c r="I352" s="18"/>
      <c r="J352" s="12"/>
    </row>
    <row r="353" spans="3:10" x14ac:dyDescent="0.2">
      <c r="C353" s="18"/>
      <c r="D353" s="18"/>
      <c r="E353" s="18"/>
      <c r="F353" s="21"/>
      <c r="G353" s="18"/>
      <c r="H353" s="31"/>
      <c r="I353" s="18"/>
      <c r="J353" s="12"/>
    </row>
    <row r="354" spans="3:10" x14ac:dyDescent="0.2">
      <c r="C354" s="18"/>
      <c r="D354" s="18"/>
      <c r="E354" s="18"/>
      <c r="F354" s="21"/>
      <c r="G354" s="18"/>
      <c r="H354" s="31"/>
      <c r="I354" s="18"/>
      <c r="J354" s="12"/>
    </row>
    <row r="355" spans="3:10" x14ac:dyDescent="0.2">
      <c r="C355" s="18"/>
      <c r="D355" s="18"/>
      <c r="E355" s="18"/>
      <c r="F355" s="21"/>
      <c r="G355" s="18"/>
      <c r="H355" s="31"/>
      <c r="I355" s="18"/>
      <c r="J355" s="12"/>
    </row>
    <row r="356" spans="3:10" x14ac:dyDescent="0.2">
      <c r="C356" s="18"/>
      <c r="D356" s="18"/>
      <c r="E356" s="18"/>
      <c r="F356" s="21"/>
      <c r="G356" s="18"/>
      <c r="H356" s="31"/>
      <c r="I356" s="18"/>
      <c r="J356" s="12"/>
    </row>
    <row r="357" spans="3:10" x14ac:dyDescent="0.2">
      <c r="C357" s="18"/>
      <c r="D357" s="18"/>
      <c r="E357" s="18"/>
      <c r="F357" s="21"/>
      <c r="G357" s="18"/>
      <c r="H357" s="31"/>
      <c r="I357" s="18"/>
      <c r="J357" s="12"/>
    </row>
    <row r="358" spans="3:10" x14ac:dyDescent="0.2">
      <c r="C358" s="18"/>
      <c r="D358" s="18"/>
      <c r="E358" s="18"/>
      <c r="F358" s="12"/>
      <c r="G358" s="18"/>
      <c r="H358" s="31"/>
      <c r="I358" s="18"/>
      <c r="J358" s="12"/>
    </row>
    <row r="359" spans="3:10" x14ac:dyDescent="0.2">
      <c r="C359" s="18"/>
      <c r="D359" s="18"/>
      <c r="E359" s="18"/>
      <c r="F359" s="21"/>
      <c r="G359" s="18"/>
      <c r="H359" s="31"/>
      <c r="I359" s="18"/>
      <c r="J359" s="12"/>
    </row>
    <row r="360" spans="3:10" x14ac:dyDescent="0.2">
      <c r="C360" s="21"/>
      <c r="D360" s="21"/>
      <c r="E360" s="21"/>
      <c r="F360" s="21"/>
      <c r="G360" s="21"/>
      <c r="H360" s="21"/>
      <c r="I360" s="21"/>
      <c r="J360" s="12"/>
    </row>
    <row r="361" spans="3:10" x14ac:dyDescent="0.2">
      <c r="C361" s="27"/>
      <c r="D361" s="28"/>
      <c r="E361" s="29"/>
      <c r="F361" s="21"/>
      <c r="G361" s="27"/>
      <c r="H361" s="28"/>
      <c r="I361" s="30"/>
      <c r="J361" s="12"/>
    </row>
    <row r="362" spans="3:10" x14ac:dyDescent="0.2">
      <c r="C362" s="21"/>
      <c r="D362" s="21"/>
      <c r="E362" s="21"/>
      <c r="F362" s="21"/>
      <c r="G362" s="21"/>
      <c r="H362" s="21"/>
      <c r="I362" s="21"/>
      <c r="J362" s="12"/>
    </row>
    <row r="363" spans="3:10" x14ac:dyDescent="0.2">
      <c r="C363" s="18"/>
      <c r="D363" s="18"/>
      <c r="E363" s="18"/>
      <c r="F363" s="21"/>
      <c r="G363" s="18"/>
      <c r="H363" s="31"/>
      <c r="I363" s="18"/>
      <c r="J363" s="12"/>
    </row>
    <row r="364" spans="3:10" x14ac:dyDescent="0.2">
      <c r="C364" s="18"/>
      <c r="D364" s="18"/>
      <c r="E364" s="18"/>
      <c r="F364" s="21"/>
      <c r="G364" s="18"/>
      <c r="H364" s="31"/>
      <c r="I364" s="22"/>
      <c r="J364" s="12"/>
    </row>
    <row r="365" spans="3:10" x14ac:dyDescent="0.2">
      <c r="C365" s="18"/>
      <c r="D365" s="18"/>
      <c r="E365" s="18"/>
      <c r="F365" s="21"/>
      <c r="G365" s="18"/>
      <c r="H365" s="31"/>
      <c r="I365" s="18"/>
      <c r="J365" s="12"/>
    </row>
    <row r="366" spans="3:10" x14ac:dyDescent="0.2">
      <c r="C366" s="18"/>
      <c r="D366" s="18"/>
      <c r="E366" s="18"/>
      <c r="F366" s="21"/>
      <c r="G366" s="18"/>
      <c r="H366" s="31"/>
      <c r="I366" s="18"/>
      <c r="J366" s="12"/>
    </row>
    <row r="367" spans="3:10" x14ac:dyDescent="0.2">
      <c r="C367" s="18"/>
      <c r="D367" s="18"/>
      <c r="E367" s="18"/>
      <c r="F367" s="21"/>
      <c r="G367" s="18"/>
      <c r="H367" s="31"/>
      <c r="I367" s="18"/>
      <c r="J367" s="12"/>
    </row>
    <row r="368" spans="3:10" x14ac:dyDescent="0.2">
      <c r="C368" s="18"/>
      <c r="D368" s="18"/>
      <c r="E368" s="18"/>
      <c r="F368" s="21"/>
      <c r="G368" s="18"/>
      <c r="H368" s="31"/>
      <c r="I368" s="18"/>
      <c r="J368" s="12"/>
    </row>
    <row r="369" spans="3:10" x14ac:dyDescent="0.2">
      <c r="C369" s="18"/>
      <c r="D369" s="18"/>
      <c r="E369" s="18"/>
      <c r="F369" s="21"/>
      <c r="G369" s="18"/>
      <c r="H369" s="31"/>
      <c r="I369" s="18"/>
      <c r="J369" s="12"/>
    </row>
    <row r="370" spans="3:10" x14ac:dyDescent="0.2">
      <c r="C370" s="18"/>
      <c r="D370" s="18"/>
      <c r="E370" s="18"/>
      <c r="F370" s="21"/>
      <c r="G370" s="18"/>
      <c r="H370" s="31"/>
      <c r="I370" s="18"/>
      <c r="J370" s="14"/>
    </row>
    <row r="371" spans="3:10" x14ac:dyDescent="0.2">
      <c r="C371" s="21"/>
      <c r="D371" s="21"/>
      <c r="E371" s="21"/>
      <c r="F371" s="21"/>
      <c r="G371" s="21"/>
      <c r="H371" s="21"/>
      <c r="I371" s="21"/>
      <c r="J371" s="14"/>
    </row>
    <row r="372" spans="3:10" x14ac:dyDescent="0.2">
      <c r="C372" s="27"/>
      <c r="D372" s="28"/>
      <c r="E372" s="29"/>
      <c r="F372" s="12"/>
      <c r="G372" s="27"/>
      <c r="H372" s="28"/>
      <c r="I372" s="30"/>
      <c r="J372" s="14"/>
    </row>
    <row r="373" spans="3:10" x14ac:dyDescent="0.2">
      <c r="C373" s="21"/>
      <c r="D373" s="21"/>
      <c r="E373" s="21"/>
      <c r="F373" s="12"/>
      <c r="G373" s="21"/>
      <c r="H373" s="21"/>
      <c r="I373" s="21"/>
      <c r="J373" s="14"/>
    </row>
    <row r="374" spans="3:10" x14ac:dyDescent="0.2">
      <c r="C374" s="18"/>
      <c r="D374" s="18"/>
      <c r="E374" s="18"/>
      <c r="F374" s="12"/>
      <c r="G374" s="18"/>
      <c r="H374" s="31"/>
      <c r="I374" s="18"/>
      <c r="J374" s="14"/>
    </row>
    <row r="375" spans="3:10" x14ac:dyDescent="0.2">
      <c r="C375" s="18"/>
      <c r="D375" s="18"/>
      <c r="E375" s="18"/>
      <c r="F375" s="12"/>
      <c r="G375" s="18"/>
      <c r="H375" s="31"/>
      <c r="I375" s="18"/>
      <c r="J375" s="14"/>
    </row>
    <row r="376" spans="3:10" x14ac:dyDescent="0.2">
      <c r="C376" s="18"/>
      <c r="D376" s="18"/>
      <c r="E376" s="18"/>
      <c r="F376" s="12"/>
      <c r="G376" s="18"/>
      <c r="H376" s="31"/>
      <c r="I376" s="18"/>
      <c r="J376" s="14"/>
    </row>
    <row r="377" spans="3:10" x14ac:dyDescent="0.2">
      <c r="C377" s="18"/>
      <c r="D377" s="18"/>
      <c r="E377" s="18"/>
      <c r="F377" s="12"/>
      <c r="G377" s="18"/>
      <c r="H377" s="31"/>
      <c r="I377" s="18"/>
      <c r="J377" s="14"/>
    </row>
    <row r="378" spans="3:10" x14ac:dyDescent="0.2">
      <c r="C378" s="18"/>
      <c r="D378" s="18"/>
      <c r="E378" s="18"/>
      <c r="F378" s="12"/>
      <c r="G378" s="18"/>
      <c r="H378" s="31"/>
      <c r="I378" s="18"/>
      <c r="J378" s="14"/>
    </row>
    <row r="379" spans="3:10" x14ac:dyDescent="0.2">
      <c r="C379" s="18"/>
      <c r="D379" s="18"/>
      <c r="E379" s="18"/>
      <c r="F379" s="12"/>
      <c r="G379" s="18"/>
      <c r="H379" s="31"/>
      <c r="I379" s="18"/>
      <c r="J379" s="14"/>
    </row>
    <row r="380" spans="3:10" x14ac:dyDescent="0.2">
      <c r="C380" s="18"/>
      <c r="D380" s="18"/>
      <c r="E380" s="18"/>
      <c r="F380" s="12"/>
      <c r="G380" s="18"/>
      <c r="H380" s="31"/>
      <c r="I380" s="18"/>
      <c r="J380" s="14"/>
    </row>
    <row r="381" spans="3:10" x14ac:dyDescent="0.2">
      <c r="C381" s="18"/>
      <c r="D381" s="18"/>
      <c r="E381" s="18"/>
      <c r="F381" s="12"/>
      <c r="G381" s="18"/>
      <c r="H381" s="31"/>
      <c r="I381" s="18"/>
      <c r="J381" s="14"/>
    </row>
    <row r="382" spans="3:10" x14ac:dyDescent="0.2">
      <c r="C382" s="21"/>
      <c r="D382" s="21"/>
      <c r="E382" s="21"/>
      <c r="F382" s="12"/>
      <c r="G382" s="21"/>
      <c r="H382" s="21"/>
      <c r="I382" s="21"/>
      <c r="J382" s="14"/>
    </row>
    <row r="383" spans="3:10" x14ac:dyDescent="0.2">
      <c r="C383" s="27"/>
      <c r="D383" s="28"/>
      <c r="E383" s="29"/>
      <c r="F383" s="12"/>
      <c r="G383" s="27"/>
      <c r="H383" s="28"/>
      <c r="I383" s="30"/>
      <c r="J383" s="14"/>
    </row>
    <row r="384" spans="3:10" x14ac:dyDescent="0.2">
      <c r="C384" s="21"/>
      <c r="D384" s="21"/>
      <c r="E384" s="21"/>
      <c r="F384" s="12"/>
      <c r="G384" s="21"/>
      <c r="H384" s="21"/>
      <c r="I384" s="21"/>
      <c r="J384" s="14"/>
    </row>
    <row r="385" spans="3:15" x14ac:dyDescent="0.2">
      <c r="C385" s="18"/>
      <c r="D385" s="18"/>
      <c r="E385" s="18"/>
      <c r="F385" s="12"/>
      <c r="G385" s="18"/>
      <c r="H385" s="31"/>
      <c r="I385" s="18"/>
      <c r="J385" s="14"/>
    </row>
    <row r="386" spans="3:15" x14ac:dyDescent="0.2">
      <c r="C386" s="18"/>
      <c r="D386" s="18"/>
      <c r="E386" s="18"/>
      <c r="F386" s="12"/>
      <c r="G386" s="18"/>
      <c r="H386" s="31"/>
      <c r="I386" s="18"/>
      <c r="J386" s="14"/>
    </row>
    <row r="387" spans="3:15" x14ac:dyDescent="0.2">
      <c r="C387" s="18"/>
      <c r="D387" s="18"/>
      <c r="E387" s="18"/>
      <c r="F387" s="12"/>
      <c r="G387" s="18"/>
      <c r="H387" s="31"/>
      <c r="I387" s="18"/>
      <c r="J387" s="14"/>
    </row>
    <row r="388" spans="3:15" x14ac:dyDescent="0.2">
      <c r="C388" s="18"/>
      <c r="D388" s="18"/>
      <c r="E388" s="18"/>
      <c r="F388" s="12"/>
      <c r="G388" s="18"/>
      <c r="H388" s="31"/>
      <c r="I388" s="18"/>
      <c r="J388" s="14"/>
    </row>
    <row r="389" spans="3:15" x14ac:dyDescent="0.2">
      <c r="C389" s="18"/>
      <c r="D389" s="18"/>
      <c r="E389" s="18"/>
      <c r="F389" s="12"/>
      <c r="G389" s="18"/>
      <c r="H389" s="31"/>
      <c r="I389" s="18"/>
      <c r="J389" s="14"/>
    </row>
    <row r="390" spans="3:15" x14ac:dyDescent="0.2">
      <c r="C390" s="18"/>
      <c r="D390" s="18"/>
      <c r="E390" s="18"/>
      <c r="F390" s="12"/>
      <c r="G390" s="18"/>
      <c r="H390" s="31"/>
      <c r="I390" s="18"/>
      <c r="J390" s="14"/>
      <c r="O390" s="1"/>
    </row>
    <row r="391" spans="3:15" x14ac:dyDescent="0.2">
      <c r="C391" s="18"/>
      <c r="D391" s="18"/>
      <c r="E391" s="18"/>
      <c r="F391" s="12"/>
      <c r="G391" s="18"/>
      <c r="H391" s="31"/>
      <c r="I391" s="18"/>
      <c r="J391" s="14"/>
    </row>
    <row r="392" spans="3:15" x14ac:dyDescent="0.2">
      <c r="C392" s="18"/>
      <c r="D392" s="18"/>
      <c r="E392" s="18"/>
      <c r="F392" s="12"/>
      <c r="G392" s="18"/>
      <c r="H392" s="31"/>
      <c r="I392" s="18"/>
      <c r="J392" s="14"/>
    </row>
    <row r="393" spans="3:15" x14ac:dyDescent="0.2">
      <c r="C393" s="21"/>
      <c r="D393" s="21"/>
      <c r="E393" s="21"/>
      <c r="F393" s="21"/>
      <c r="G393" s="21"/>
      <c r="H393" s="21"/>
      <c r="I393" s="21"/>
      <c r="J393" s="14"/>
    </row>
    <row r="394" spans="3:15" x14ac:dyDescent="0.2">
      <c r="C394" s="27"/>
      <c r="D394" s="28"/>
      <c r="E394" s="29"/>
      <c r="F394" s="21"/>
      <c r="G394" s="27"/>
      <c r="H394" s="28"/>
      <c r="I394" s="30"/>
      <c r="J394" s="14"/>
    </row>
    <row r="395" spans="3:15" x14ac:dyDescent="0.2">
      <c r="C395" s="21"/>
      <c r="D395" s="21"/>
      <c r="E395" s="21"/>
      <c r="F395" s="21"/>
      <c r="G395" s="21"/>
      <c r="H395" s="21"/>
      <c r="I395" s="21"/>
      <c r="J395" s="14"/>
    </row>
    <row r="396" spans="3:15" x14ac:dyDescent="0.2">
      <c r="C396" s="18"/>
      <c r="D396" s="18"/>
      <c r="E396" s="18"/>
      <c r="F396" s="21"/>
      <c r="G396" s="18"/>
      <c r="H396" s="31"/>
      <c r="I396" s="18"/>
      <c r="J396" s="14"/>
    </row>
    <row r="397" spans="3:15" x14ac:dyDescent="0.2">
      <c r="C397" s="18"/>
      <c r="D397" s="18"/>
      <c r="E397" s="18"/>
      <c r="F397" s="21"/>
      <c r="G397" s="18"/>
      <c r="H397" s="31"/>
      <c r="I397" s="18"/>
      <c r="J397" s="14"/>
    </row>
    <row r="398" spans="3:15" x14ac:dyDescent="0.2">
      <c r="C398" s="18"/>
      <c r="D398" s="18"/>
      <c r="E398" s="18"/>
      <c r="F398" s="21"/>
      <c r="G398" s="18"/>
      <c r="H398" s="31"/>
      <c r="I398" s="18"/>
      <c r="J398" s="14"/>
    </row>
    <row r="399" spans="3:15" x14ac:dyDescent="0.2">
      <c r="C399" s="18"/>
      <c r="D399" s="18"/>
      <c r="E399" s="18"/>
      <c r="F399" s="21"/>
      <c r="G399" s="18"/>
      <c r="H399" s="31"/>
      <c r="I399" s="18"/>
      <c r="J399" s="14"/>
    </row>
    <row r="400" spans="3:15" x14ac:dyDescent="0.2">
      <c r="C400" s="18"/>
      <c r="D400" s="18"/>
      <c r="E400" s="18"/>
      <c r="F400" s="21"/>
      <c r="G400" s="18"/>
      <c r="H400" s="31"/>
      <c r="I400" s="18"/>
      <c r="J400" s="14"/>
    </row>
    <row r="401" spans="3:10" x14ac:dyDescent="0.2">
      <c r="C401" s="18"/>
      <c r="D401" s="18"/>
      <c r="E401" s="18"/>
      <c r="F401" s="21"/>
      <c r="G401" s="18"/>
      <c r="H401" s="31"/>
      <c r="I401" s="18"/>
      <c r="J401" s="14"/>
    </row>
    <row r="402" spans="3:10" x14ac:dyDescent="0.2">
      <c r="C402" s="18"/>
      <c r="D402" s="18"/>
      <c r="E402" s="18"/>
      <c r="F402" s="21"/>
      <c r="G402" s="18"/>
      <c r="H402" s="31"/>
      <c r="I402" s="18"/>
      <c r="J402" s="14"/>
    </row>
    <row r="403" spans="3:10" x14ac:dyDescent="0.2">
      <c r="C403" s="18"/>
      <c r="D403" s="18"/>
      <c r="E403" s="18"/>
      <c r="F403" s="21"/>
      <c r="G403" s="18"/>
      <c r="H403" s="31"/>
      <c r="I403" s="18"/>
      <c r="J403" s="14"/>
    </row>
    <row r="404" spans="3:10" x14ac:dyDescent="0.2">
      <c r="C404" s="21"/>
      <c r="D404" s="21"/>
      <c r="E404" s="21"/>
      <c r="F404" s="21"/>
      <c r="G404" s="21"/>
      <c r="H404" s="21"/>
      <c r="I404" s="21"/>
      <c r="J404" s="14"/>
    </row>
    <row r="405" spans="3:10" x14ac:dyDescent="0.2">
      <c r="C405" s="27"/>
      <c r="D405" s="28"/>
      <c r="E405" s="29"/>
      <c r="F405" s="21"/>
      <c r="G405" s="27"/>
      <c r="H405" s="28"/>
      <c r="I405" s="30"/>
      <c r="J405" s="14"/>
    </row>
    <row r="406" spans="3:10" x14ac:dyDescent="0.2">
      <c r="C406" s="21"/>
      <c r="D406" s="21"/>
      <c r="E406" s="21"/>
      <c r="F406" s="21"/>
      <c r="G406" s="21"/>
      <c r="H406" s="21"/>
      <c r="I406" s="21"/>
      <c r="J406" s="14"/>
    </row>
    <row r="407" spans="3:10" x14ac:dyDescent="0.2">
      <c r="C407" s="18"/>
      <c r="D407" s="18"/>
      <c r="E407" s="18"/>
      <c r="F407" s="21"/>
      <c r="G407" s="18"/>
      <c r="H407" s="31"/>
      <c r="I407" s="18"/>
      <c r="J407" s="14"/>
    </row>
    <row r="408" spans="3:10" x14ac:dyDescent="0.2">
      <c r="C408" s="18"/>
      <c r="D408" s="18"/>
      <c r="E408" s="18"/>
      <c r="F408" s="21"/>
      <c r="G408" s="18"/>
      <c r="H408" s="31"/>
      <c r="I408" s="18"/>
      <c r="J408" s="14"/>
    </row>
    <row r="409" spans="3:10" x14ac:dyDescent="0.2">
      <c r="C409" s="18"/>
      <c r="D409" s="18"/>
      <c r="E409" s="18"/>
      <c r="F409" s="21"/>
      <c r="G409" s="18"/>
      <c r="H409" s="31"/>
      <c r="I409" s="18"/>
      <c r="J409" s="14"/>
    </row>
    <row r="410" spans="3:10" x14ac:dyDescent="0.2">
      <c r="C410" s="18"/>
      <c r="D410" s="18"/>
      <c r="E410" s="18"/>
      <c r="F410" s="21"/>
      <c r="G410" s="18"/>
      <c r="H410" s="31"/>
      <c r="I410" s="18"/>
      <c r="J410" s="14"/>
    </row>
    <row r="411" spans="3:10" x14ac:dyDescent="0.2">
      <c r="C411" s="18"/>
      <c r="D411" s="18"/>
      <c r="E411" s="18"/>
      <c r="F411" s="21"/>
      <c r="G411" s="18"/>
      <c r="H411" s="31"/>
      <c r="I411" s="18"/>
      <c r="J411" s="14"/>
    </row>
    <row r="412" spans="3:10" x14ac:dyDescent="0.2">
      <c r="C412" s="18"/>
      <c r="D412" s="18"/>
      <c r="E412" s="18"/>
      <c r="F412" s="21"/>
      <c r="G412" s="18"/>
      <c r="H412" s="31"/>
      <c r="I412" s="18"/>
      <c r="J412" s="14"/>
    </row>
    <row r="413" spans="3:10" x14ac:dyDescent="0.2">
      <c r="C413" s="18"/>
      <c r="D413" s="18"/>
      <c r="E413" s="18"/>
      <c r="F413" s="21"/>
      <c r="G413" s="18"/>
      <c r="H413" s="31"/>
      <c r="I413" s="18"/>
      <c r="J413" s="14"/>
    </row>
    <row r="414" spans="3:10" x14ac:dyDescent="0.2">
      <c r="C414" s="18"/>
      <c r="D414" s="18"/>
      <c r="E414" s="18"/>
      <c r="F414" s="21"/>
      <c r="G414" s="18"/>
      <c r="H414" s="31"/>
      <c r="I414" s="18"/>
      <c r="J414" s="14"/>
    </row>
    <row r="415" spans="3:10" x14ac:dyDescent="0.2">
      <c r="C415" s="21"/>
      <c r="D415" s="21"/>
      <c r="E415" s="21"/>
      <c r="F415" s="21"/>
      <c r="G415" s="21"/>
      <c r="H415" s="21"/>
      <c r="I415" s="21"/>
      <c r="J415" s="14"/>
    </row>
    <row r="416" spans="3:10" x14ac:dyDescent="0.2">
      <c r="C416" s="27"/>
      <c r="D416" s="28"/>
      <c r="E416" s="29"/>
      <c r="F416" s="21"/>
      <c r="G416" s="27"/>
      <c r="H416" s="28"/>
      <c r="I416" s="30"/>
      <c r="J416" s="14"/>
    </row>
    <row r="417" spans="3:10" x14ac:dyDescent="0.2">
      <c r="C417" s="21"/>
      <c r="D417" s="21"/>
      <c r="E417" s="21"/>
      <c r="F417" s="21"/>
      <c r="G417" s="21"/>
      <c r="H417" s="21"/>
      <c r="I417" s="21"/>
      <c r="J417" s="14"/>
    </row>
    <row r="418" spans="3:10" x14ac:dyDescent="0.2">
      <c r="C418" s="18"/>
      <c r="D418" s="18"/>
      <c r="E418" s="18"/>
      <c r="F418" s="21"/>
      <c r="G418" s="18"/>
      <c r="H418" s="31"/>
      <c r="I418" s="18"/>
      <c r="J418" s="14"/>
    </row>
    <row r="419" spans="3:10" x14ac:dyDescent="0.2">
      <c r="C419" s="18"/>
      <c r="D419" s="18"/>
      <c r="E419" s="18"/>
      <c r="F419" s="21"/>
      <c r="G419" s="18"/>
      <c r="H419" s="31"/>
      <c r="I419" s="18"/>
      <c r="J419" s="14"/>
    </row>
    <row r="420" spans="3:10" x14ac:dyDescent="0.2">
      <c r="C420" s="18"/>
      <c r="D420" s="18"/>
      <c r="E420" s="18"/>
      <c r="F420" s="21"/>
      <c r="G420" s="18"/>
      <c r="H420" s="31"/>
      <c r="I420" s="18"/>
      <c r="J420" s="14"/>
    </row>
    <row r="421" spans="3:10" x14ac:dyDescent="0.2">
      <c r="C421" s="18"/>
      <c r="D421" s="18"/>
      <c r="E421" s="18"/>
      <c r="F421" s="21"/>
      <c r="G421" s="18"/>
      <c r="H421" s="31"/>
      <c r="I421" s="18"/>
      <c r="J421" s="14"/>
    </row>
    <row r="422" spans="3:10" x14ac:dyDescent="0.2">
      <c r="C422" s="18"/>
      <c r="D422" s="18"/>
      <c r="E422" s="18"/>
      <c r="F422" s="21"/>
      <c r="G422" s="18"/>
      <c r="H422" s="31"/>
      <c r="I422" s="18"/>
      <c r="J422" s="14"/>
    </row>
    <row r="423" spans="3:10" x14ac:dyDescent="0.2">
      <c r="C423" s="18"/>
      <c r="D423" s="18"/>
      <c r="E423" s="18"/>
      <c r="F423" s="21"/>
      <c r="G423" s="18"/>
      <c r="H423" s="31"/>
      <c r="I423" s="18"/>
      <c r="J423" s="14"/>
    </row>
    <row r="424" spans="3:10" x14ac:dyDescent="0.2">
      <c r="C424" s="18"/>
      <c r="D424" s="18"/>
      <c r="E424" s="18"/>
      <c r="F424" s="21"/>
      <c r="G424" s="18"/>
      <c r="H424" s="31"/>
      <c r="I424" s="18"/>
      <c r="J424" s="14"/>
    </row>
    <row r="425" spans="3:10" x14ac:dyDescent="0.2">
      <c r="C425" s="18"/>
      <c r="D425" s="18"/>
      <c r="E425" s="18"/>
      <c r="F425" s="21"/>
      <c r="G425" s="18"/>
      <c r="H425" s="31"/>
      <c r="I425" s="18"/>
      <c r="J425" s="14"/>
    </row>
    <row r="426" spans="3:10" x14ac:dyDescent="0.2">
      <c r="C426" s="21"/>
      <c r="D426" s="21"/>
      <c r="E426" s="21"/>
      <c r="F426" s="21"/>
      <c r="G426" s="21"/>
      <c r="H426" s="21"/>
      <c r="I426" s="21"/>
      <c r="J426" s="14"/>
    </row>
    <row r="427" spans="3:10" x14ac:dyDescent="0.2">
      <c r="C427" s="27"/>
      <c r="D427" s="28"/>
      <c r="E427" s="29"/>
      <c r="F427" s="21"/>
      <c r="G427" s="27"/>
      <c r="H427" s="28"/>
      <c r="I427" s="30"/>
      <c r="J427" s="14"/>
    </row>
    <row r="428" spans="3:10" x14ac:dyDescent="0.2">
      <c r="C428" s="21"/>
      <c r="D428" s="21"/>
      <c r="E428" s="21"/>
      <c r="F428" s="21"/>
      <c r="G428" s="21"/>
      <c r="H428" s="21"/>
      <c r="I428" s="21"/>
      <c r="J428" s="14"/>
    </row>
    <row r="429" spans="3:10" x14ac:dyDescent="0.2">
      <c r="C429" s="18"/>
      <c r="D429" s="18"/>
      <c r="E429" s="18"/>
      <c r="F429" s="21"/>
      <c r="G429" s="18"/>
      <c r="H429" s="31"/>
      <c r="I429" s="18"/>
      <c r="J429" s="14"/>
    </row>
    <row r="430" spans="3:10" x14ac:dyDescent="0.2">
      <c r="C430" s="18"/>
      <c r="D430" s="18"/>
      <c r="E430" s="18"/>
      <c r="F430" s="12"/>
      <c r="G430" s="18"/>
      <c r="H430" s="31"/>
      <c r="I430" s="18"/>
      <c r="J430" s="14"/>
    </row>
    <row r="431" spans="3:10" x14ac:dyDescent="0.2">
      <c r="C431" s="18"/>
      <c r="D431" s="18"/>
      <c r="E431" s="18"/>
      <c r="F431" s="12"/>
      <c r="G431" s="18"/>
      <c r="H431" s="31"/>
      <c r="I431" s="18"/>
      <c r="J431" s="14"/>
    </row>
    <row r="432" spans="3:10" x14ac:dyDescent="0.2">
      <c r="C432" s="18"/>
      <c r="D432" s="18"/>
      <c r="E432" s="18"/>
      <c r="F432" s="12"/>
      <c r="G432" s="18"/>
      <c r="H432" s="31"/>
      <c r="I432" s="18"/>
      <c r="J432" s="14"/>
    </row>
    <row r="433" spans="3:10" x14ac:dyDescent="0.2">
      <c r="C433" s="18"/>
      <c r="D433" s="18"/>
      <c r="E433" s="18"/>
      <c r="F433" s="12"/>
      <c r="G433" s="18"/>
      <c r="H433" s="31"/>
      <c r="I433" s="18"/>
      <c r="J433" s="14"/>
    </row>
    <row r="434" spans="3:10" x14ac:dyDescent="0.2">
      <c r="C434" s="18"/>
      <c r="D434" s="18"/>
      <c r="E434" s="18"/>
      <c r="F434" s="12"/>
      <c r="G434" s="18"/>
      <c r="H434" s="31"/>
      <c r="I434" s="18"/>
      <c r="J434" s="14"/>
    </row>
    <row r="435" spans="3:10" x14ac:dyDescent="0.2">
      <c r="C435" s="18"/>
      <c r="D435" s="18"/>
      <c r="E435" s="18"/>
      <c r="F435" s="12"/>
      <c r="G435" s="18"/>
      <c r="H435" s="31"/>
      <c r="I435" s="18"/>
      <c r="J435" s="14"/>
    </row>
    <row r="436" spans="3:10" x14ac:dyDescent="0.2">
      <c r="C436" s="18"/>
      <c r="D436" s="18"/>
      <c r="E436" s="18"/>
      <c r="F436" s="12"/>
      <c r="G436" s="18"/>
      <c r="H436" s="31"/>
      <c r="I436" s="18"/>
      <c r="J436" s="14"/>
    </row>
    <row r="437" spans="3:10" x14ac:dyDescent="0.2">
      <c r="C437" s="21"/>
      <c r="D437" s="21"/>
      <c r="E437" s="21"/>
      <c r="F437" s="12"/>
      <c r="G437" s="21"/>
      <c r="H437" s="21"/>
      <c r="I437" s="21"/>
      <c r="J437" s="14"/>
    </row>
    <row r="438" spans="3:10" x14ac:dyDescent="0.2">
      <c r="C438" s="27"/>
      <c r="D438" s="28"/>
      <c r="E438" s="29"/>
      <c r="F438" s="12"/>
      <c r="G438" s="27"/>
      <c r="H438" s="28"/>
      <c r="I438" s="30"/>
      <c r="J438" s="14"/>
    </row>
    <row r="439" spans="3:10" x14ac:dyDescent="0.2">
      <c r="C439" s="21"/>
      <c r="D439" s="21"/>
      <c r="E439" s="21"/>
      <c r="F439" s="12"/>
      <c r="G439" s="21"/>
      <c r="H439" s="21"/>
      <c r="I439" s="21"/>
      <c r="J439" s="14"/>
    </row>
    <row r="440" spans="3:10" x14ac:dyDescent="0.2">
      <c r="C440" s="18"/>
      <c r="D440" s="18"/>
      <c r="E440" s="18"/>
      <c r="F440" s="12"/>
      <c r="G440" s="18"/>
      <c r="H440" s="31"/>
      <c r="I440" s="18"/>
      <c r="J440" s="14"/>
    </row>
    <row r="441" spans="3:10" x14ac:dyDescent="0.2">
      <c r="C441" s="18"/>
      <c r="D441" s="18"/>
      <c r="E441" s="18"/>
      <c r="F441" s="12"/>
      <c r="G441" s="18"/>
      <c r="H441" s="31"/>
      <c r="I441" s="18"/>
      <c r="J441" s="14"/>
    </row>
    <row r="442" spans="3:10" x14ac:dyDescent="0.2">
      <c r="C442" s="18"/>
      <c r="D442" s="18"/>
      <c r="E442" s="18"/>
      <c r="F442" s="12"/>
      <c r="G442" s="18"/>
      <c r="H442" s="31"/>
      <c r="I442" s="18"/>
      <c r="J442" s="14"/>
    </row>
    <row r="443" spans="3:10" x14ac:dyDescent="0.2">
      <c r="C443" s="18"/>
      <c r="D443" s="18"/>
      <c r="E443" s="18"/>
      <c r="F443" s="12"/>
      <c r="G443" s="18"/>
      <c r="H443" s="31"/>
      <c r="I443" s="18"/>
      <c r="J443" s="14"/>
    </row>
    <row r="444" spans="3:10" x14ac:dyDescent="0.2">
      <c r="C444" s="18"/>
      <c r="D444" s="18"/>
      <c r="E444" s="18"/>
      <c r="F444" s="12"/>
      <c r="G444" s="18"/>
      <c r="H444" s="31"/>
      <c r="I444" s="18"/>
      <c r="J444" s="14"/>
    </row>
    <row r="445" spans="3:10" x14ac:dyDescent="0.2">
      <c r="C445" s="18"/>
      <c r="D445" s="18"/>
      <c r="E445" s="18"/>
      <c r="F445" s="12"/>
      <c r="G445" s="18"/>
      <c r="H445" s="31"/>
      <c r="I445" s="18"/>
      <c r="J445" s="14"/>
    </row>
    <row r="446" spans="3:10" x14ac:dyDescent="0.2">
      <c r="C446" s="18"/>
      <c r="D446" s="18"/>
      <c r="E446" s="18"/>
      <c r="F446" s="12"/>
      <c r="G446" s="18"/>
      <c r="H446" s="31"/>
      <c r="I446" s="18"/>
      <c r="J446" s="14"/>
    </row>
    <row r="447" spans="3:10" x14ac:dyDescent="0.2">
      <c r="C447" s="18"/>
      <c r="D447" s="18"/>
      <c r="E447" s="18"/>
      <c r="F447" s="12"/>
      <c r="G447" s="18"/>
      <c r="H447" s="31"/>
      <c r="I447" s="18"/>
      <c r="J447" s="14"/>
    </row>
    <row r="448" spans="3:10" x14ac:dyDescent="0.2">
      <c r="C448" s="21"/>
      <c r="D448" s="21"/>
      <c r="E448" s="21"/>
      <c r="F448" s="12"/>
      <c r="G448" s="21"/>
      <c r="H448" s="21"/>
      <c r="I448" s="21"/>
      <c r="J448" s="14"/>
    </row>
    <row r="449" spans="3:10" x14ac:dyDescent="0.2">
      <c r="C449" s="27"/>
      <c r="D449" s="28"/>
      <c r="E449" s="29"/>
      <c r="F449" s="12"/>
      <c r="G449" s="27"/>
      <c r="H449" s="28"/>
      <c r="I449" s="30"/>
      <c r="J449" s="14"/>
    </row>
    <row r="450" spans="3:10" x14ac:dyDescent="0.2">
      <c r="C450" s="21"/>
      <c r="D450" s="21"/>
      <c r="E450" s="21"/>
      <c r="F450" s="12"/>
      <c r="G450" s="21"/>
      <c r="H450" s="21"/>
      <c r="I450" s="21"/>
      <c r="J450" s="14"/>
    </row>
    <row r="451" spans="3:10" x14ac:dyDescent="0.2">
      <c r="C451" s="18"/>
      <c r="D451" s="18"/>
      <c r="E451" s="18"/>
      <c r="F451" s="12"/>
      <c r="G451" s="18"/>
      <c r="H451" s="31"/>
      <c r="I451" s="18"/>
      <c r="J451" s="14"/>
    </row>
    <row r="452" spans="3:10" x14ac:dyDescent="0.2">
      <c r="C452" s="18"/>
      <c r="D452" s="18"/>
      <c r="E452" s="18"/>
      <c r="F452" s="12"/>
      <c r="G452" s="18"/>
      <c r="H452" s="31"/>
      <c r="I452" s="18"/>
      <c r="J452" s="14"/>
    </row>
    <row r="453" spans="3:10" x14ac:dyDescent="0.2">
      <c r="C453" s="18"/>
      <c r="D453" s="18"/>
      <c r="E453" s="18"/>
      <c r="F453" s="12"/>
      <c r="G453" s="18"/>
      <c r="H453" s="31"/>
      <c r="I453" s="18"/>
      <c r="J453" s="14"/>
    </row>
    <row r="454" spans="3:10" x14ac:dyDescent="0.2">
      <c r="C454" s="18"/>
      <c r="D454" s="18"/>
      <c r="E454" s="18"/>
      <c r="F454" s="12"/>
      <c r="G454" s="18"/>
      <c r="H454" s="31"/>
      <c r="I454" s="18"/>
      <c r="J454" s="14"/>
    </row>
    <row r="455" spans="3:10" x14ac:dyDescent="0.2">
      <c r="C455" s="18"/>
      <c r="D455" s="18"/>
      <c r="E455" s="18"/>
      <c r="F455" s="12"/>
      <c r="G455" s="18"/>
      <c r="H455" s="31"/>
      <c r="I455" s="18"/>
      <c r="J455" s="14"/>
    </row>
    <row r="456" spans="3:10" x14ac:dyDescent="0.2">
      <c r="C456" s="18"/>
      <c r="D456" s="18"/>
      <c r="E456" s="18"/>
      <c r="F456" s="12"/>
      <c r="G456" s="18"/>
      <c r="H456" s="31"/>
      <c r="I456" s="18"/>
      <c r="J456" s="14"/>
    </row>
    <row r="457" spans="3:10" x14ac:dyDescent="0.2">
      <c r="C457" s="18"/>
      <c r="D457" s="18"/>
      <c r="E457" s="18"/>
      <c r="F457" s="12"/>
      <c r="G457" s="18"/>
      <c r="H457" s="31"/>
      <c r="I457" s="18"/>
      <c r="J457" s="14"/>
    </row>
    <row r="458" spans="3:10" x14ac:dyDescent="0.2">
      <c r="C458" s="18"/>
      <c r="D458" s="18"/>
      <c r="E458" s="18"/>
      <c r="F458" s="12"/>
      <c r="G458" s="18"/>
      <c r="H458" s="31"/>
      <c r="I458" s="18"/>
      <c r="J458" s="14"/>
    </row>
    <row r="459" spans="3:10" x14ac:dyDescent="0.2">
      <c r="C459" s="14"/>
      <c r="D459" s="14"/>
      <c r="E459" s="14"/>
      <c r="F459" s="12"/>
      <c r="G459" s="14"/>
      <c r="H459" s="14"/>
      <c r="I459" s="14"/>
      <c r="J459" s="14"/>
    </row>
    <row r="460" spans="3:10" x14ac:dyDescent="0.2">
      <c r="C460" s="14"/>
      <c r="D460" s="14"/>
      <c r="E460" s="14"/>
      <c r="F460" s="12"/>
      <c r="G460" s="14"/>
      <c r="H460" s="14"/>
      <c r="I460" s="14"/>
      <c r="J460" s="14"/>
    </row>
    <row r="461" spans="3:10" x14ac:dyDescent="0.2">
      <c r="C461" s="14"/>
      <c r="D461" s="14"/>
      <c r="E461" s="14"/>
      <c r="F461" s="12"/>
      <c r="G461" s="14"/>
      <c r="H461" s="14"/>
      <c r="I461" s="14"/>
      <c r="J461" s="14"/>
    </row>
  </sheetData>
  <sortState xmlns:xlrd2="http://schemas.microsoft.com/office/spreadsheetml/2017/richdata2" ref="G11:G24">
    <sortCondition ref="G11"/>
  </sortState>
  <mergeCells count="59">
    <mergeCell ref="C89:E89"/>
    <mergeCell ref="G89:I89"/>
    <mergeCell ref="C125:E125"/>
    <mergeCell ref="G125:I125"/>
    <mergeCell ref="C98:E98"/>
    <mergeCell ref="G98:I98"/>
    <mergeCell ref="C107:E107"/>
    <mergeCell ref="G107:I107"/>
    <mergeCell ref="C116:E116"/>
    <mergeCell ref="G116:I116"/>
    <mergeCell ref="C1:I1"/>
    <mergeCell ref="C33:E33"/>
    <mergeCell ref="G33:I33"/>
    <mergeCell ref="C4:I4"/>
    <mergeCell ref="C35:E35"/>
    <mergeCell ref="G35:I35"/>
    <mergeCell ref="D9:E9"/>
    <mergeCell ref="G9:H9"/>
    <mergeCell ref="B11:C11"/>
    <mergeCell ref="C44:E44"/>
    <mergeCell ref="C80:E80"/>
    <mergeCell ref="G44:I44"/>
    <mergeCell ref="C71:E71"/>
    <mergeCell ref="C53:E53"/>
    <mergeCell ref="G53:I53"/>
    <mergeCell ref="C62:E62"/>
    <mergeCell ref="G62:I62"/>
    <mergeCell ref="G71:I71"/>
    <mergeCell ref="G80:I80"/>
    <mergeCell ref="C197:E197"/>
    <mergeCell ref="C206:E206"/>
    <mergeCell ref="C134:E134"/>
    <mergeCell ref="C143:E143"/>
    <mergeCell ref="C152:E152"/>
    <mergeCell ref="C161:E161"/>
    <mergeCell ref="G179:I179"/>
    <mergeCell ref="G188:I188"/>
    <mergeCell ref="C170:E170"/>
    <mergeCell ref="C179:E179"/>
    <mergeCell ref="C188:E188"/>
    <mergeCell ref="G134:I134"/>
    <mergeCell ref="G143:I143"/>
    <mergeCell ref="G152:I152"/>
    <mergeCell ref="G161:I161"/>
    <mergeCell ref="G170:I170"/>
    <mergeCell ref="C233:E233"/>
    <mergeCell ref="C242:E242"/>
    <mergeCell ref="C251:E251"/>
    <mergeCell ref="C260:E260"/>
    <mergeCell ref="C215:E215"/>
    <mergeCell ref="C224:E224"/>
    <mergeCell ref="G242:I242"/>
    <mergeCell ref="G251:I251"/>
    <mergeCell ref="G260:I260"/>
    <mergeCell ref="G197:I197"/>
    <mergeCell ref="G206:I206"/>
    <mergeCell ref="G215:I215"/>
    <mergeCell ref="G224:I224"/>
    <mergeCell ref="G233:I233"/>
  </mergeCells>
  <dataValidations count="1">
    <dataValidation type="list" allowBlank="1" sqref="G26" xr:uid="{00000000-0002-0000-0000-000000000000}">
      <formula1>$N$7:$N$28</formula1>
    </dataValidation>
  </dataValidations>
  <printOptions horizontalCentered="1" verticalCentered="1"/>
  <pageMargins left="0" right="0" top="0" bottom="0" header="0" footer="0"/>
  <pageSetup paperSize="5" scale="85" orientation="portrait" r:id="rId1"/>
  <headerFooter alignWithMargins="0"/>
  <ignoredErrors>
    <ignoredError sqref="F79 F73 F85 F74 F86 F75 F87 F37 F38 F43 F81 F91 F92 F93 F97 F98 F99 F90 F52 F50 F61 F70 F67 F84 F106 F101 F115 F124 F133 F132 F49 F66 F83 F114 F131 F48 F65 F96 F113 F130 F47 F78 F95 F112 F129 F60 F77 F94 F111 F128 F42 F59 F76 F110 F127 F41 F58 F109 F123 F40 F57 F105 F122 F39 F56 F104 F121 F55 F69 F103 F117 F116 F120 F51 F68 F102 F119 F126 F125 F46 F64 F82 F100 F118 F45 F44 F54 F53 F63 F62 F72 F71 F80 F89 F108 F107 C223:E223 C214:E214 C205:E205 C196:E196 C187:E187 C178:E178 C169:E169 C160:E160 C151:E151 C142:E142 D107:E107 D89:E89 D80:E80 D71:E71 D62:E62 D53:E53 D44:E44 D125:E125 D116:E116 C133:E133 C124:E124 C115:E115 C106:E106 C70:E70 C61:E61 C52:E52 C97:E97 D98:E98 C79:E79 C43:E43 D36 D45 D81 D99 C98 D54 D63 D72 D108 D117 D126 D134:E134 C44 C53 C62 C71 C80 D90 C89 C107 D143:E143 D152:E152 D161:E161 C170:E170 C179:E179 C188:E188 C197:E197 C206:E206 C215:E215 C224:E224 H36 D42 D37 D51 D50 D60 D56 D69 D67 D78 D75 C88:E88 D84 D96 D94 D105 D101 D114 D113 D123 D118 D132 D141 D135 D150 D159 D154 D168 D167 D177 D173 D186 D184 D195 D192 D204 D201 D213 D211 D222 D218 C232:E233 D230 C241:E242 D235 C250:E251 D249 C259:E260 D252 C268:E268 D267 D38 D49 D57 D66 D76 D83 D95 D100 D136 D149 D155 D166 D174 D183 D193 D200 D212 D217 D231 D234 D253 D266 D39 D48 D58 D65 D77 D82 D131 D137 D148 D156 D165 D175 D182 D194 D199 D216 D248 D254 D265 D40 D47 D59 D64 D119 D130 D138 D147 D157 D164 D176 D181 D198 D236 D247 D255 D264 D41 D46 D112 D120 D129 D139 D146 D158 D163 D180 D229 D237 D246 D256 D263 D102 D111 D121 D128 D140 D145 D162 D219 D228 D238 D245 D257 D262 D93 D103 D110 D122 D127 D144 D210 D220 D227 D239 D244 D258 D261 D85 D92 D104 D109 D202 D209 D221 D226 D240 D243 D74 D86 D91 D191 D203 D208 D225 D68 D73 D87 D185 D190 D207 D55 D172 D189 D171 D153 G43:I44 H37 G52:I53 H50 G61:I62 H56 G70:I71 H67 G79:I80 H75 G88:I89 H84 G97:I98 H94 G106:I107 H101 G115:I115 H113 G124:I124 H118 G133:I133 H132 G142:I142 H135 G151:I151 H150 G160:I161 H154 G169:I170 H167 G178:I179 H173 G187:I188 H184 G196:I197 H192 G205:I206 H201 G214:I215 H211 G223:I224 H218 G232:I233 H230 G241:I242 H235 G250:I251 H249 G259:I260 H252 G268:I303 H267 H38 H49 H57 H66 H76 H83 H95 H100 H114 H117 H136 H149 H155 H166 H174 H183 H193 H200 H212 H217 H231 H234 H253 H266 H39 H48 H58 H65 H77 H82 H96 H99 H131 H137 H148 H156 H165 H175 H182 H194 H199 H213 H216 H248 H254 H265 H40 H47 H59 H64 H78 H81 H119 H130 H138 H147 H157 H164 H176 H181 H195 H198 H236 H247 H255 H264 H41 H46 H60 H63 H112 H120 H129 H139 H146 H158 H163 H177 H180 H229 H237 H246 H256 H263 H42 H45 H102 H111 H121 H128 H140 H145 H159 H162 H219 H228 H238 H245 H257 H262 H93 H103 H110 H122 H127 H141 H144 H210 H220 H227 H239 H244 H258 H261 H85 H92 H104 H109 H123 H126 H202 H209 H221 H226 H240 H243 H74 H86 H91 H105 H108 H191 H203 H208 H222 H225 H68 H73 H87 H90 H116:I116 H185 H190 H204 H207 H55 H69 H72 H125:I125 H172 H186 H189 H51 H54 H134:I134 H168 H171 H143:I143 H153 H152:I15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de Partidos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Juan Pablo Lorenzo</cp:lastModifiedBy>
  <cp:lastPrinted>2022-06-15T19:56:55Z</cp:lastPrinted>
  <dcterms:created xsi:type="dcterms:W3CDTF">2008-07-17T20:48:42Z</dcterms:created>
  <dcterms:modified xsi:type="dcterms:W3CDTF">2022-06-15T21:50:05Z</dcterms:modified>
</cp:coreProperties>
</file>